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nunez\Documents\2018\Plan mejoramiento\"/>
    </mc:Choice>
  </mc:AlternateContent>
  <bookViews>
    <workbookView xWindow="-15" yWindow="5700" windowWidth="13515" windowHeight="4035"/>
  </bookViews>
  <sheets>
    <sheet name="DEFINITIVO" sheetId="14" r:id="rId1"/>
    <sheet name="RESUMEN" sheetId="2" r:id="rId2"/>
    <sheet name="Vencidos" sheetId="25" state="hidden" r:id="rId3"/>
    <sheet name="DTT" sheetId="15" state="hidden" r:id="rId4"/>
    <sheet name="DIFRA" sheetId="16" state="hidden" r:id="rId5"/>
    <sheet name="SGRAL" sheetId="22" state="hidden" r:id="rId6"/>
    <sheet name="SAF" sheetId="18" state="hidden" r:id="rId7"/>
    <sheet name="INFORMÁTICA" sheetId="23" state="hidden" r:id="rId8"/>
    <sheet name="OAJ" sheetId="20" state="hidden" r:id="rId9"/>
    <sheet name="OAP" sheetId="21" state="hidden" r:id="rId10"/>
    <sheet name="STH" sheetId="19" state="hidden" r:id="rId11"/>
    <sheet name="REGULACIÓN" sheetId="17" state="hidden" r:id="rId12"/>
    <sheet name="OCI" sheetId="24" state="hidden" r:id="rId13"/>
    <sheet name="UMUS" sheetId="26" state="hidden" r:id="rId14"/>
  </sheets>
  <definedNames>
    <definedName name="_xlnm._FilterDatabase" localSheetId="0" hidden="1">DEFINITIVO!$A$9:$WNJ$418</definedName>
    <definedName name="_xlnm.Print_Area" localSheetId="0">DEFINITIVO!$A$1:$X$453</definedName>
    <definedName name="_xlnm.Print_Area" localSheetId="9">OAP!$A$1:$X$70</definedName>
    <definedName name="_xlnm.Print_Area" localSheetId="1">RESUMEN!$A$1:$E$43</definedName>
    <definedName name="_xlnm.Print_Area" localSheetId="6">SAF!$A$1:$X$162</definedName>
    <definedName name="_xlnm.Print_Area" localSheetId="5">SGRAL!$A$1:$X$54</definedName>
    <definedName name="_xlnm.Print_Area" localSheetId="13">UMUS!$A$1:$X$215</definedName>
    <definedName name="_xlnm.Print_Area" localSheetId="2">Vencidos!$A$1:$E$10</definedName>
    <definedName name="_xlnm.Print_Titles" localSheetId="0">DEFINITIVO!$8:$9</definedName>
    <definedName name="_xlnm.Print_Titles" localSheetId="4">DIFRA!#REF!</definedName>
    <definedName name="_xlnm.Print_Titles" localSheetId="3">DTT!#REF!</definedName>
    <definedName name="_xlnm.Print_Titles" localSheetId="7">INFORMÁTICA!$8:$9</definedName>
    <definedName name="_xlnm.Print_Titles" localSheetId="8">OAJ!$7:$8</definedName>
    <definedName name="_xlnm.Print_Titles" localSheetId="9">OAP!$8:$9</definedName>
    <definedName name="_xlnm.Print_Titles" localSheetId="11">REGULACIÓN!$8:$9</definedName>
    <definedName name="_xlnm.Print_Titles" localSheetId="6">SAF!$7:$8</definedName>
    <definedName name="_xlnm.Print_Titles" localSheetId="5">SGRAL!$7:$8</definedName>
    <definedName name="_xlnm.Print_Titles" localSheetId="10">STH!$7:$9</definedName>
    <definedName name="_xlnm.Print_Titles" localSheetId="13">UMUS!$7:$8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23" i="14" l="1"/>
  <c r="N101" i="14"/>
  <c r="O101" i="14" s="1"/>
  <c r="N100" i="14"/>
  <c r="O100" i="14" s="1"/>
  <c r="N99" i="14"/>
  <c r="O99" i="14" s="1"/>
  <c r="N98" i="14"/>
  <c r="O98" i="14" s="1"/>
  <c r="N95" i="14"/>
  <c r="O95" i="14" s="1"/>
  <c r="N92" i="14"/>
  <c r="O92" i="14" s="1"/>
  <c r="N79" i="14"/>
  <c r="O79" i="14" s="1"/>
  <c r="N78" i="14"/>
  <c r="O78" i="14" s="1"/>
  <c r="N73" i="14"/>
  <c r="O73" i="14" s="1"/>
  <c r="N72" i="14"/>
  <c r="O72" i="14" s="1"/>
  <c r="N74" i="14"/>
  <c r="O74" i="14"/>
  <c r="N75" i="14"/>
  <c r="O75" i="14"/>
  <c r="N71" i="14"/>
  <c r="O71" i="14" s="1"/>
  <c r="N70" i="14"/>
  <c r="O70" i="14" s="1"/>
  <c r="N58" i="14" l="1"/>
  <c r="O58" i="14" s="1"/>
  <c r="N57" i="14"/>
  <c r="O57" i="14" s="1"/>
  <c r="N56" i="14"/>
  <c r="O56" i="14" s="1"/>
  <c r="N107" i="14" l="1"/>
  <c r="K107" i="14"/>
  <c r="N106" i="14"/>
  <c r="K106" i="14"/>
  <c r="O106" i="14" s="1"/>
  <c r="O105" i="14"/>
  <c r="N105" i="14"/>
  <c r="K105" i="14"/>
  <c r="N104" i="14"/>
  <c r="O104" i="14" s="1"/>
  <c r="K104" i="14"/>
  <c r="N103" i="14"/>
  <c r="K103" i="14"/>
  <c r="O103" i="14" s="1"/>
  <c r="O107" i="14" l="1"/>
  <c r="Q213" i="26" l="1"/>
  <c r="P213" i="26"/>
  <c r="O213" i="26"/>
  <c r="N213" i="26"/>
  <c r="U212" i="26"/>
  <c r="T212" i="26"/>
  <c r="Q212" i="26"/>
  <c r="P212" i="26"/>
  <c r="O212" i="26"/>
  <c r="N212" i="26"/>
  <c r="M212" i="26"/>
  <c r="K212" i="26"/>
  <c r="J212" i="26"/>
  <c r="I212" i="26"/>
  <c r="U211" i="26"/>
  <c r="T211" i="26"/>
  <c r="Q211" i="26"/>
  <c r="P211" i="26"/>
  <c r="O211" i="26"/>
  <c r="N211" i="26"/>
  <c r="M211" i="26"/>
  <c r="K211" i="26"/>
  <c r="J211" i="26"/>
  <c r="I211" i="26"/>
  <c r="U209" i="26"/>
  <c r="T209" i="26"/>
  <c r="Q209" i="26"/>
  <c r="P209" i="26"/>
  <c r="O209" i="26"/>
  <c r="N209" i="26"/>
  <c r="M209" i="26"/>
  <c r="K209" i="26"/>
  <c r="J209" i="26"/>
  <c r="I209" i="26"/>
  <c r="U208" i="26"/>
  <c r="T208" i="26"/>
  <c r="Q208" i="26"/>
  <c r="P208" i="26"/>
  <c r="O208" i="26"/>
  <c r="N208" i="26"/>
  <c r="M208" i="26"/>
  <c r="K208" i="26"/>
  <c r="J208" i="26"/>
  <c r="I208" i="26"/>
  <c r="U207" i="26"/>
  <c r="T207" i="26"/>
  <c r="Q207" i="26"/>
  <c r="P207" i="26"/>
  <c r="O207" i="26"/>
  <c r="N207" i="26"/>
  <c r="M207" i="26"/>
  <c r="K207" i="26"/>
  <c r="J207" i="26"/>
  <c r="I207" i="26"/>
  <c r="U205" i="26"/>
  <c r="T205" i="26"/>
  <c r="Q205" i="26"/>
  <c r="P205" i="26"/>
  <c r="O205" i="26"/>
  <c r="N205" i="26"/>
  <c r="M205" i="26"/>
  <c r="K205" i="26"/>
  <c r="J205" i="26"/>
  <c r="I205" i="26"/>
  <c r="U204" i="26"/>
  <c r="T204" i="26"/>
  <c r="Q204" i="26"/>
  <c r="P204" i="26"/>
  <c r="O204" i="26"/>
  <c r="N204" i="26"/>
  <c r="M204" i="26"/>
  <c r="K204" i="26"/>
  <c r="J204" i="26"/>
  <c r="I204" i="26"/>
  <c r="U202" i="26"/>
  <c r="T202" i="26"/>
  <c r="Q202" i="26"/>
  <c r="P202" i="26"/>
  <c r="O202" i="26"/>
  <c r="N202" i="26"/>
  <c r="M202" i="26"/>
  <c r="K202" i="26"/>
  <c r="J202" i="26"/>
  <c r="I202" i="26"/>
  <c r="U201" i="26"/>
  <c r="T201" i="26"/>
  <c r="Q201" i="26"/>
  <c r="P201" i="26"/>
  <c r="O201" i="26"/>
  <c r="N201" i="26"/>
  <c r="M201" i="26"/>
  <c r="K201" i="26"/>
  <c r="J201" i="26"/>
  <c r="I201" i="26"/>
  <c r="U200" i="26"/>
  <c r="T200" i="26"/>
  <c r="Q200" i="26"/>
  <c r="P200" i="26"/>
  <c r="O200" i="26"/>
  <c r="N200" i="26"/>
  <c r="M200" i="26"/>
  <c r="K200" i="26"/>
  <c r="J200" i="26"/>
  <c r="I200" i="26"/>
  <c r="U199" i="26"/>
  <c r="T199" i="26"/>
  <c r="Q199" i="26"/>
  <c r="P199" i="26"/>
  <c r="O199" i="26"/>
  <c r="N199" i="26"/>
  <c r="M199" i="26"/>
  <c r="K199" i="26"/>
  <c r="J199" i="26"/>
  <c r="I199" i="26"/>
  <c r="U197" i="26"/>
  <c r="T197" i="26"/>
  <c r="Q197" i="26"/>
  <c r="P197" i="26"/>
  <c r="O197" i="26"/>
  <c r="N197" i="26"/>
  <c r="M197" i="26"/>
  <c r="K197" i="26"/>
  <c r="J197" i="26"/>
  <c r="I197" i="26"/>
  <c r="U196" i="26"/>
  <c r="T196" i="26"/>
  <c r="Q196" i="26"/>
  <c r="P196" i="26"/>
  <c r="O196" i="26"/>
  <c r="N196" i="26"/>
  <c r="M196" i="26"/>
  <c r="K196" i="26"/>
  <c r="J196" i="26"/>
  <c r="I196" i="26"/>
  <c r="U195" i="26"/>
  <c r="T195" i="26"/>
  <c r="Q195" i="26"/>
  <c r="P195" i="26"/>
  <c r="O195" i="26"/>
  <c r="N195" i="26"/>
  <c r="M195" i="26"/>
  <c r="K195" i="26"/>
  <c r="J195" i="26"/>
  <c r="I195" i="26"/>
  <c r="U194" i="26"/>
  <c r="T194" i="26"/>
  <c r="Q194" i="26"/>
  <c r="P194" i="26"/>
  <c r="O194" i="26"/>
  <c r="N194" i="26"/>
  <c r="M194" i="26"/>
  <c r="K194" i="26"/>
  <c r="J194" i="26"/>
  <c r="I194" i="26"/>
  <c r="U193" i="26"/>
  <c r="T193" i="26"/>
  <c r="Q193" i="26"/>
  <c r="P193" i="26"/>
  <c r="O193" i="26"/>
  <c r="N193" i="26"/>
  <c r="M193" i="26"/>
  <c r="K193" i="26"/>
  <c r="J193" i="26"/>
  <c r="I193" i="26"/>
  <c r="U192" i="26"/>
  <c r="T192" i="26"/>
  <c r="Q192" i="26"/>
  <c r="P192" i="26"/>
  <c r="O192" i="26"/>
  <c r="N192" i="26"/>
  <c r="M192" i="26"/>
  <c r="K192" i="26"/>
  <c r="J192" i="26"/>
  <c r="I192" i="26"/>
  <c r="U191" i="26"/>
  <c r="T191" i="26"/>
  <c r="Q191" i="26"/>
  <c r="P191" i="26"/>
  <c r="O191" i="26"/>
  <c r="N191" i="26"/>
  <c r="M191" i="26"/>
  <c r="K191" i="26"/>
  <c r="J191" i="26"/>
  <c r="I191" i="26"/>
  <c r="U190" i="26"/>
  <c r="T190" i="26"/>
  <c r="Q190" i="26"/>
  <c r="P190" i="26"/>
  <c r="O190" i="26"/>
  <c r="N190" i="26"/>
  <c r="M190" i="26"/>
  <c r="K190" i="26"/>
  <c r="J190" i="26"/>
  <c r="I190" i="26"/>
  <c r="U189" i="26"/>
  <c r="T189" i="26"/>
  <c r="Q189" i="26"/>
  <c r="P189" i="26"/>
  <c r="O189" i="26"/>
  <c r="N189" i="26"/>
  <c r="M189" i="26"/>
  <c r="K189" i="26"/>
  <c r="J189" i="26"/>
  <c r="I189" i="26"/>
  <c r="U188" i="26"/>
  <c r="T188" i="26"/>
  <c r="Q188" i="26"/>
  <c r="P188" i="26"/>
  <c r="O188" i="26"/>
  <c r="N188" i="26"/>
  <c r="M188" i="26"/>
  <c r="K188" i="26"/>
  <c r="J188" i="26"/>
  <c r="I188" i="26"/>
  <c r="U187" i="26"/>
  <c r="T187" i="26"/>
  <c r="Q187" i="26"/>
  <c r="P187" i="26"/>
  <c r="O187" i="26"/>
  <c r="N187" i="26"/>
  <c r="M187" i="26"/>
  <c r="K187" i="26"/>
  <c r="J187" i="26"/>
  <c r="I187" i="26"/>
  <c r="U186" i="26"/>
  <c r="T186" i="26"/>
  <c r="Q186" i="26"/>
  <c r="P186" i="26"/>
  <c r="O186" i="26"/>
  <c r="N186" i="26"/>
  <c r="M186" i="26"/>
  <c r="K186" i="26"/>
  <c r="J186" i="26"/>
  <c r="I186" i="26"/>
  <c r="U185" i="26"/>
  <c r="T185" i="26"/>
  <c r="Q185" i="26"/>
  <c r="P185" i="26"/>
  <c r="O185" i="26"/>
  <c r="N185" i="26"/>
  <c r="M185" i="26"/>
  <c r="K185" i="26"/>
  <c r="J185" i="26"/>
  <c r="I185" i="26"/>
  <c r="U184" i="26"/>
  <c r="T184" i="26"/>
  <c r="Q184" i="26"/>
  <c r="P184" i="26"/>
  <c r="O184" i="26"/>
  <c r="N184" i="26"/>
  <c r="M184" i="26"/>
  <c r="K184" i="26"/>
  <c r="J184" i="26"/>
  <c r="I184" i="26"/>
  <c r="U182" i="26"/>
  <c r="T182" i="26"/>
  <c r="Q182" i="26"/>
  <c r="P182" i="26"/>
  <c r="O182" i="26"/>
  <c r="N182" i="26"/>
  <c r="M182" i="26"/>
  <c r="K182" i="26"/>
  <c r="J182" i="26"/>
  <c r="I182" i="26"/>
  <c r="U180" i="26"/>
  <c r="T180" i="26"/>
  <c r="Q180" i="26"/>
  <c r="P180" i="26"/>
  <c r="O180" i="26"/>
  <c r="N180" i="26"/>
  <c r="M180" i="26"/>
  <c r="K180" i="26"/>
  <c r="J180" i="26"/>
  <c r="I180" i="26"/>
  <c r="U179" i="26"/>
  <c r="T179" i="26"/>
  <c r="Q179" i="26"/>
  <c r="P179" i="26"/>
  <c r="O179" i="26"/>
  <c r="N179" i="26"/>
  <c r="M179" i="26"/>
  <c r="K179" i="26"/>
  <c r="J179" i="26"/>
  <c r="I179" i="26"/>
  <c r="U178" i="26"/>
  <c r="T178" i="26"/>
  <c r="Q178" i="26"/>
  <c r="P178" i="26"/>
  <c r="O178" i="26"/>
  <c r="N178" i="26"/>
  <c r="M178" i="26"/>
  <c r="K178" i="26"/>
  <c r="J178" i="26"/>
  <c r="I178" i="26"/>
  <c r="U177" i="26"/>
  <c r="T177" i="26"/>
  <c r="Q177" i="26"/>
  <c r="P177" i="26"/>
  <c r="O177" i="26"/>
  <c r="N177" i="26"/>
  <c r="M177" i="26"/>
  <c r="K177" i="26"/>
  <c r="J177" i="26"/>
  <c r="I177" i="26"/>
  <c r="U176" i="26"/>
  <c r="T176" i="26"/>
  <c r="Q176" i="26"/>
  <c r="P176" i="26"/>
  <c r="O176" i="26"/>
  <c r="N176" i="26"/>
  <c r="M176" i="26"/>
  <c r="K176" i="26"/>
  <c r="J176" i="26"/>
  <c r="I176" i="26"/>
  <c r="U175" i="26"/>
  <c r="T175" i="26"/>
  <c r="Q175" i="26"/>
  <c r="P175" i="26"/>
  <c r="O175" i="26"/>
  <c r="N175" i="26"/>
  <c r="M175" i="26"/>
  <c r="K175" i="26"/>
  <c r="J175" i="26"/>
  <c r="I175" i="26"/>
  <c r="U174" i="26"/>
  <c r="T174" i="26"/>
  <c r="Q174" i="26"/>
  <c r="P174" i="26"/>
  <c r="O174" i="26"/>
  <c r="N174" i="26"/>
  <c r="M174" i="26"/>
  <c r="K174" i="26"/>
  <c r="J174" i="26"/>
  <c r="I174" i="26"/>
  <c r="U173" i="26"/>
  <c r="Q173" i="26"/>
  <c r="P173" i="26"/>
  <c r="O173" i="26"/>
  <c r="N173" i="26"/>
  <c r="K173" i="26"/>
  <c r="U172" i="26"/>
  <c r="Q172" i="26"/>
  <c r="P172" i="26"/>
  <c r="O172" i="26"/>
  <c r="N172" i="26"/>
  <c r="K172" i="26"/>
  <c r="U170" i="26"/>
  <c r="T170" i="26"/>
  <c r="Q170" i="26"/>
  <c r="P170" i="26"/>
  <c r="O170" i="26"/>
  <c r="N170" i="26"/>
  <c r="M170" i="26"/>
  <c r="K170" i="26"/>
  <c r="J170" i="26"/>
  <c r="I170" i="26"/>
  <c r="U169" i="26"/>
  <c r="T169" i="26"/>
  <c r="Q169" i="26"/>
  <c r="P169" i="26"/>
  <c r="O169" i="26"/>
  <c r="N169" i="26"/>
  <c r="M169" i="26"/>
  <c r="K169" i="26"/>
  <c r="J169" i="26"/>
  <c r="I169" i="26"/>
  <c r="U168" i="26"/>
  <c r="T168" i="26"/>
  <c r="Q168" i="26"/>
  <c r="P168" i="26"/>
  <c r="O168" i="26"/>
  <c r="N168" i="26"/>
  <c r="M168" i="26"/>
  <c r="K168" i="26"/>
  <c r="J168" i="26"/>
  <c r="I168" i="26"/>
  <c r="U166" i="26"/>
  <c r="T166" i="26"/>
  <c r="Q166" i="26"/>
  <c r="P166" i="26"/>
  <c r="O166" i="26"/>
  <c r="N166" i="26"/>
  <c r="M166" i="26"/>
  <c r="K166" i="26"/>
  <c r="J166" i="26"/>
  <c r="I166" i="26"/>
  <c r="U165" i="26"/>
  <c r="T165" i="26"/>
  <c r="Q165" i="26"/>
  <c r="P165" i="26"/>
  <c r="O165" i="26"/>
  <c r="N165" i="26"/>
  <c r="M165" i="26"/>
  <c r="K165" i="26"/>
  <c r="J165" i="26"/>
  <c r="I165" i="26"/>
  <c r="U164" i="26"/>
  <c r="T164" i="26"/>
  <c r="Q164" i="26"/>
  <c r="P164" i="26"/>
  <c r="O164" i="26"/>
  <c r="N164" i="26"/>
  <c r="M164" i="26"/>
  <c r="K164" i="26"/>
  <c r="J164" i="26"/>
  <c r="I164" i="26"/>
  <c r="U163" i="26"/>
  <c r="T163" i="26"/>
  <c r="Q163" i="26"/>
  <c r="P163" i="26"/>
  <c r="O163" i="26"/>
  <c r="N163" i="26"/>
  <c r="M163" i="26"/>
  <c r="K163" i="26"/>
  <c r="J163" i="26"/>
  <c r="I163" i="26"/>
  <c r="U162" i="26"/>
  <c r="T162" i="26"/>
  <c r="Q162" i="26"/>
  <c r="P162" i="26"/>
  <c r="O162" i="26"/>
  <c r="N162" i="26"/>
  <c r="M162" i="26"/>
  <c r="K162" i="26"/>
  <c r="J162" i="26"/>
  <c r="I162" i="26"/>
  <c r="U161" i="26"/>
  <c r="T161" i="26"/>
  <c r="Q161" i="26"/>
  <c r="P161" i="26"/>
  <c r="O161" i="26"/>
  <c r="N161" i="26"/>
  <c r="M161" i="26"/>
  <c r="K161" i="26"/>
  <c r="J161" i="26"/>
  <c r="I161" i="26"/>
  <c r="U160" i="26"/>
  <c r="T160" i="26"/>
  <c r="Q160" i="26"/>
  <c r="P160" i="26"/>
  <c r="O160" i="26"/>
  <c r="N160" i="26"/>
  <c r="M160" i="26"/>
  <c r="K160" i="26"/>
  <c r="J160" i="26"/>
  <c r="I160" i="26"/>
  <c r="U159" i="26"/>
  <c r="T159" i="26"/>
  <c r="Q159" i="26"/>
  <c r="P159" i="26"/>
  <c r="O159" i="26"/>
  <c r="N159" i="26"/>
  <c r="M159" i="26"/>
  <c r="K159" i="26"/>
  <c r="J159" i="26"/>
  <c r="I159" i="26"/>
  <c r="U158" i="26"/>
  <c r="T158" i="26"/>
  <c r="Q158" i="26"/>
  <c r="P158" i="26"/>
  <c r="O158" i="26"/>
  <c r="N158" i="26"/>
  <c r="M158" i="26"/>
  <c r="K158" i="26"/>
  <c r="J158" i="26"/>
  <c r="I158" i="26"/>
  <c r="U157" i="26"/>
  <c r="T157" i="26"/>
  <c r="Q157" i="26"/>
  <c r="P157" i="26"/>
  <c r="O157" i="26"/>
  <c r="N157" i="26"/>
  <c r="M157" i="26"/>
  <c r="K157" i="26"/>
  <c r="J157" i="26"/>
  <c r="I157" i="26"/>
  <c r="U156" i="26"/>
  <c r="T156" i="26"/>
  <c r="Q156" i="26"/>
  <c r="P156" i="26"/>
  <c r="O156" i="26"/>
  <c r="N156" i="26"/>
  <c r="M156" i="26"/>
  <c r="K156" i="26"/>
  <c r="J156" i="26"/>
  <c r="I156" i="26"/>
  <c r="U155" i="26"/>
  <c r="T155" i="26"/>
  <c r="Q155" i="26"/>
  <c r="P155" i="26"/>
  <c r="O155" i="26"/>
  <c r="N155" i="26"/>
  <c r="M155" i="26"/>
  <c r="K155" i="26"/>
  <c r="J155" i="26"/>
  <c r="I155" i="26"/>
  <c r="U154" i="26"/>
  <c r="T154" i="26"/>
  <c r="Q154" i="26"/>
  <c r="P154" i="26"/>
  <c r="O154" i="26"/>
  <c r="N154" i="26"/>
  <c r="M154" i="26"/>
  <c r="K154" i="26"/>
  <c r="J154" i="26"/>
  <c r="I154" i="26"/>
  <c r="U153" i="26"/>
  <c r="T153" i="26"/>
  <c r="Q153" i="26"/>
  <c r="P153" i="26"/>
  <c r="O153" i="26"/>
  <c r="N153" i="26"/>
  <c r="M153" i="26"/>
  <c r="K153" i="26"/>
  <c r="J153" i="26"/>
  <c r="I153" i="26"/>
  <c r="U152" i="26"/>
  <c r="T152" i="26"/>
  <c r="Q152" i="26"/>
  <c r="P152" i="26"/>
  <c r="O152" i="26"/>
  <c r="N152" i="26"/>
  <c r="M152" i="26"/>
  <c r="K152" i="26"/>
  <c r="J152" i="26"/>
  <c r="I152" i="26"/>
  <c r="U151" i="26"/>
  <c r="T151" i="26"/>
  <c r="Q151" i="26"/>
  <c r="P151" i="26"/>
  <c r="O151" i="26"/>
  <c r="N151" i="26"/>
  <c r="M151" i="26"/>
  <c r="K151" i="26"/>
  <c r="J151" i="26"/>
  <c r="I151" i="26"/>
  <c r="U150" i="26"/>
  <c r="T150" i="26"/>
  <c r="Q150" i="26"/>
  <c r="P150" i="26"/>
  <c r="O150" i="26"/>
  <c r="N150" i="26"/>
  <c r="M150" i="26"/>
  <c r="K150" i="26"/>
  <c r="J150" i="26"/>
  <c r="I150" i="26"/>
  <c r="U149" i="26"/>
  <c r="T149" i="26"/>
  <c r="Q149" i="26"/>
  <c r="P149" i="26"/>
  <c r="O149" i="26"/>
  <c r="N149" i="26"/>
  <c r="M149" i="26"/>
  <c r="K149" i="26"/>
  <c r="J149" i="26"/>
  <c r="I149" i="26"/>
  <c r="U148" i="26"/>
  <c r="T148" i="26"/>
  <c r="Q148" i="26"/>
  <c r="P148" i="26"/>
  <c r="O148" i="26"/>
  <c r="N148" i="26"/>
  <c r="M148" i="26"/>
  <c r="K148" i="26"/>
  <c r="J148" i="26"/>
  <c r="I148" i="26"/>
  <c r="U147" i="26"/>
  <c r="T147" i="26"/>
  <c r="Q147" i="26"/>
  <c r="P147" i="26"/>
  <c r="O147" i="26"/>
  <c r="N147" i="26"/>
  <c r="M147" i="26"/>
  <c r="K147" i="26"/>
  <c r="J147" i="26"/>
  <c r="I147" i="26"/>
  <c r="U146" i="26"/>
  <c r="T146" i="26"/>
  <c r="Q146" i="26"/>
  <c r="P146" i="26"/>
  <c r="O146" i="26"/>
  <c r="N146" i="26"/>
  <c r="M146" i="26"/>
  <c r="K146" i="26"/>
  <c r="J146" i="26"/>
  <c r="I146" i="26"/>
  <c r="U145" i="26"/>
  <c r="T145" i="26"/>
  <c r="Q145" i="26"/>
  <c r="P145" i="26"/>
  <c r="O145" i="26"/>
  <c r="N145" i="26"/>
  <c r="M145" i="26"/>
  <c r="K145" i="26"/>
  <c r="J145" i="26"/>
  <c r="I145" i="26"/>
  <c r="U144" i="26"/>
  <c r="T144" i="26"/>
  <c r="Q144" i="26"/>
  <c r="P144" i="26"/>
  <c r="O144" i="26"/>
  <c r="N144" i="26"/>
  <c r="M144" i="26"/>
  <c r="K144" i="26"/>
  <c r="J144" i="26"/>
  <c r="I144" i="26"/>
  <c r="U143" i="26"/>
  <c r="T143" i="26"/>
  <c r="Q143" i="26"/>
  <c r="P143" i="26"/>
  <c r="O143" i="26"/>
  <c r="N143" i="26"/>
  <c r="M143" i="26"/>
  <c r="K143" i="26"/>
  <c r="J143" i="26"/>
  <c r="I143" i="26"/>
  <c r="U142" i="26"/>
  <c r="T142" i="26"/>
  <c r="Q142" i="26"/>
  <c r="P142" i="26"/>
  <c r="O142" i="26"/>
  <c r="N142" i="26"/>
  <c r="M142" i="26"/>
  <c r="K142" i="26"/>
  <c r="J142" i="26"/>
  <c r="I142" i="26"/>
  <c r="U141" i="26"/>
  <c r="T141" i="26"/>
  <c r="Q141" i="26"/>
  <c r="P141" i="26"/>
  <c r="O141" i="26"/>
  <c r="N141" i="26"/>
  <c r="M141" i="26"/>
  <c r="K141" i="26"/>
  <c r="J141" i="26"/>
  <c r="I141" i="26"/>
  <c r="U140" i="26"/>
  <c r="T140" i="26"/>
  <c r="P140" i="26"/>
  <c r="O140" i="26"/>
  <c r="N140" i="26"/>
  <c r="M140" i="26"/>
  <c r="K140" i="26"/>
  <c r="J140" i="26"/>
  <c r="I140" i="26"/>
  <c r="U139" i="26"/>
  <c r="T139" i="26"/>
  <c r="Q139" i="26"/>
  <c r="P139" i="26"/>
  <c r="O139" i="26"/>
  <c r="N139" i="26"/>
  <c r="M139" i="26"/>
  <c r="K139" i="26"/>
  <c r="J139" i="26"/>
  <c r="I139" i="26"/>
  <c r="U138" i="26"/>
  <c r="T138" i="26"/>
  <c r="Q138" i="26"/>
  <c r="N138" i="26"/>
  <c r="M138" i="26"/>
  <c r="K138" i="26"/>
  <c r="J138" i="26"/>
  <c r="I138" i="26"/>
  <c r="U137" i="26"/>
  <c r="T137" i="26"/>
  <c r="Q137" i="26"/>
  <c r="P137" i="26"/>
  <c r="O137" i="26"/>
  <c r="N137" i="26"/>
  <c r="M137" i="26"/>
  <c r="K137" i="26"/>
  <c r="J137" i="26"/>
  <c r="I137" i="26"/>
  <c r="U136" i="26"/>
  <c r="T136" i="26"/>
  <c r="Q136" i="26"/>
  <c r="P136" i="26"/>
  <c r="O136" i="26"/>
  <c r="N136" i="26"/>
  <c r="M136" i="26"/>
  <c r="K136" i="26"/>
  <c r="J136" i="26"/>
  <c r="I136" i="26"/>
  <c r="U135" i="26"/>
  <c r="T135" i="26"/>
  <c r="Q135" i="26"/>
  <c r="P135" i="26"/>
  <c r="O135" i="26"/>
  <c r="N135" i="26"/>
  <c r="M135" i="26"/>
  <c r="K135" i="26"/>
  <c r="J135" i="26"/>
  <c r="I135" i="26"/>
  <c r="U134" i="26"/>
  <c r="Q134" i="26"/>
  <c r="P134" i="26"/>
  <c r="O134" i="26"/>
  <c r="N134" i="26"/>
  <c r="M134" i="26"/>
  <c r="K134" i="26"/>
  <c r="J134" i="26"/>
  <c r="I134" i="26"/>
  <c r="U133" i="26"/>
  <c r="Q133" i="26"/>
  <c r="P133" i="26"/>
  <c r="O133" i="26"/>
  <c r="N133" i="26"/>
  <c r="M133" i="26"/>
  <c r="K133" i="26"/>
  <c r="J133" i="26"/>
  <c r="I133" i="26"/>
  <c r="U132" i="26"/>
  <c r="Q132" i="26"/>
  <c r="P132" i="26"/>
  <c r="O132" i="26"/>
  <c r="N132" i="26"/>
  <c r="M132" i="26"/>
  <c r="K132" i="26"/>
  <c r="J132" i="26"/>
  <c r="I132" i="26"/>
  <c r="U131" i="26"/>
  <c r="T131" i="26"/>
  <c r="Q131" i="26"/>
  <c r="P131" i="26"/>
  <c r="O131" i="26"/>
  <c r="N131" i="26"/>
  <c r="M131" i="26"/>
  <c r="K131" i="26"/>
  <c r="J131" i="26"/>
  <c r="I131" i="26"/>
  <c r="U130" i="26"/>
  <c r="T130" i="26"/>
  <c r="Q130" i="26"/>
  <c r="P130" i="26"/>
  <c r="O130" i="26"/>
  <c r="N130" i="26"/>
  <c r="M130" i="26"/>
  <c r="K130" i="26"/>
  <c r="J130" i="26"/>
  <c r="I130" i="26"/>
  <c r="U129" i="26"/>
  <c r="T129" i="26"/>
  <c r="Q129" i="26"/>
  <c r="P129" i="26"/>
  <c r="O129" i="26"/>
  <c r="N129" i="26"/>
  <c r="M129" i="26"/>
  <c r="K129" i="26"/>
  <c r="J129" i="26"/>
  <c r="I129" i="26"/>
  <c r="U128" i="26"/>
  <c r="T128" i="26"/>
  <c r="Q128" i="26"/>
  <c r="P128" i="26"/>
  <c r="O128" i="26"/>
  <c r="N128" i="26"/>
  <c r="M128" i="26"/>
  <c r="K128" i="26"/>
  <c r="J128" i="26"/>
  <c r="I128" i="26"/>
  <c r="U127" i="26"/>
  <c r="T127" i="26"/>
  <c r="Q127" i="26"/>
  <c r="P127" i="26"/>
  <c r="O127" i="26"/>
  <c r="N127" i="26"/>
  <c r="M127" i="26"/>
  <c r="K127" i="26"/>
  <c r="J127" i="26"/>
  <c r="I127" i="26"/>
  <c r="U126" i="26"/>
  <c r="T126" i="26"/>
  <c r="Q126" i="26"/>
  <c r="P126" i="26"/>
  <c r="O126" i="26"/>
  <c r="N126" i="26"/>
  <c r="M126" i="26"/>
  <c r="K126" i="26"/>
  <c r="J126" i="26"/>
  <c r="I126" i="26"/>
  <c r="U125" i="26"/>
  <c r="T125" i="26"/>
  <c r="Q125" i="26"/>
  <c r="P125" i="26"/>
  <c r="O125" i="26"/>
  <c r="N125" i="26"/>
  <c r="M125" i="26"/>
  <c r="K125" i="26"/>
  <c r="J125" i="26"/>
  <c r="I125" i="26"/>
  <c r="U124" i="26"/>
  <c r="T124" i="26"/>
  <c r="Q124" i="26"/>
  <c r="P124" i="26"/>
  <c r="O124" i="26"/>
  <c r="N124" i="26"/>
  <c r="M124" i="26"/>
  <c r="K124" i="26"/>
  <c r="J124" i="26"/>
  <c r="I124" i="26"/>
  <c r="U123" i="26"/>
  <c r="T123" i="26"/>
  <c r="Q123" i="26"/>
  <c r="P123" i="26"/>
  <c r="O123" i="26"/>
  <c r="N123" i="26"/>
  <c r="M123" i="26"/>
  <c r="K123" i="26"/>
  <c r="J123" i="26"/>
  <c r="I123" i="26"/>
  <c r="U122" i="26"/>
  <c r="T122" i="26"/>
  <c r="Q122" i="26"/>
  <c r="P122" i="26"/>
  <c r="O122" i="26"/>
  <c r="N122" i="26"/>
  <c r="M122" i="26"/>
  <c r="K122" i="26"/>
  <c r="J122" i="26"/>
  <c r="I122" i="26"/>
  <c r="U121" i="26"/>
  <c r="T121" i="26"/>
  <c r="Q121" i="26"/>
  <c r="P121" i="26"/>
  <c r="O121" i="26"/>
  <c r="N121" i="26"/>
  <c r="M121" i="26"/>
  <c r="K121" i="26"/>
  <c r="J121" i="26"/>
  <c r="I121" i="26"/>
  <c r="U120" i="26"/>
  <c r="T120" i="26"/>
  <c r="Q120" i="26"/>
  <c r="P120" i="26"/>
  <c r="O120" i="26"/>
  <c r="N120" i="26"/>
  <c r="M120" i="26"/>
  <c r="K120" i="26"/>
  <c r="J120" i="26"/>
  <c r="I120" i="26"/>
  <c r="U119" i="26"/>
  <c r="T119" i="26"/>
  <c r="Q119" i="26"/>
  <c r="P119" i="26"/>
  <c r="O119" i="26"/>
  <c r="N119" i="26"/>
  <c r="M119" i="26"/>
  <c r="K119" i="26"/>
  <c r="J119" i="26"/>
  <c r="I119" i="26"/>
  <c r="U117" i="26"/>
  <c r="T117" i="26"/>
  <c r="Q117" i="26"/>
  <c r="P117" i="26"/>
  <c r="O117" i="26"/>
  <c r="N117" i="26"/>
  <c r="M117" i="26"/>
  <c r="K117" i="26"/>
  <c r="J117" i="26"/>
  <c r="I117" i="26"/>
  <c r="U116" i="26"/>
  <c r="T116" i="26"/>
  <c r="Q116" i="26"/>
  <c r="P116" i="26"/>
  <c r="O116" i="26"/>
  <c r="N116" i="26"/>
  <c r="M116" i="26"/>
  <c r="K116" i="26"/>
  <c r="J116" i="26"/>
  <c r="I116" i="26"/>
  <c r="U115" i="26"/>
  <c r="T115" i="26"/>
  <c r="Q115" i="26"/>
  <c r="P115" i="26"/>
  <c r="O115" i="26"/>
  <c r="N115" i="26"/>
  <c r="M115" i="26"/>
  <c r="K115" i="26"/>
  <c r="J115" i="26"/>
  <c r="I115" i="26"/>
  <c r="U114" i="26"/>
  <c r="T114" i="26"/>
  <c r="Q114" i="26"/>
  <c r="P114" i="26"/>
  <c r="O114" i="26"/>
  <c r="N114" i="26"/>
  <c r="M114" i="26"/>
  <c r="K114" i="26"/>
  <c r="J114" i="26"/>
  <c r="I114" i="26"/>
  <c r="U113" i="26"/>
  <c r="T113" i="26"/>
  <c r="Q113" i="26"/>
  <c r="P113" i="26"/>
  <c r="O113" i="26"/>
  <c r="N113" i="26"/>
  <c r="M113" i="26"/>
  <c r="K113" i="26"/>
  <c r="J113" i="26"/>
  <c r="I113" i="26"/>
  <c r="U112" i="26"/>
  <c r="T112" i="26"/>
  <c r="Q112" i="26"/>
  <c r="P112" i="26"/>
  <c r="O112" i="26"/>
  <c r="N112" i="26"/>
  <c r="M112" i="26"/>
  <c r="K112" i="26"/>
  <c r="J112" i="26"/>
  <c r="I112" i="26"/>
  <c r="U111" i="26"/>
  <c r="T111" i="26"/>
  <c r="Q111" i="26"/>
  <c r="P111" i="26"/>
  <c r="O111" i="26"/>
  <c r="N111" i="26"/>
  <c r="M111" i="26"/>
  <c r="K111" i="26"/>
  <c r="J111" i="26"/>
  <c r="I111" i="26"/>
  <c r="U110" i="26"/>
  <c r="T110" i="26"/>
  <c r="Q110" i="26"/>
  <c r="P110" i="26"/>
  <c r="O110" i="26"/>
  <c r="N110" i="26"/>
  <c r="M110" i="26"/>
  <c r="K110" i="26"/>
  <c r="J110" i="26"/>
  <c r="I110" i="26"/>
  <c r="U109" i="26"/>
  <c r="T109" i="26"/>
  <c r="Q109" i="26"/>
  <c r="P109" i="26"/>
  <c r="O109" i="26"/>
  <c r="N109" i="26"/>
  <c r="M109" i="26"/>
  <c r="K109" i="26"/>
  <c r="J109" i="26"/>
  <c r="I109" i="26"/>
  <c r="U108" i="26"/>
  <c r="T108" i="26"/>
  <c r="Q108" i="26"/>
  <c r="P108" i="26"/>
  <c r="O108" i="26"/>
  <c r="N108" i="26"/>
  <c r="M108" i="26"/>
  <c r="K108" i="26"/>
  <c r="J108" i="26"/>
  <c r="I108" i="26"/>
  <c r="U107" i="26"/>
  <c r="T107" i="26"/>
  <c r="Q107" i="26"/>
  <c r="P107" i="26"/>
  <c r="O107" i="26"/>
  <c r="N107" i="26"/>
  <c r="M107" i="26"/>
  <c r="K107" i="26"/>
  <c r="J107" i="26"/>
  <c r="I107" i="26"/>
  <c r="U106" i="26"/>
  <c r="T106" i="26"/>
  <c r="Q106" i="26"/>
  <c r="P106" i="26"/>
  <c r="O106" i="26"/>
  <c r="N106" i="26"/>
  <c r="M106" i="26"/>
  <c r="K106" i="26"/>
  <c r="J106" i="26"/>
  <c r="I106" i="26"/>
  <c r="U105" i="26"/>
  <c r="T105" i="26"/>
  <c r="Q105" i="26"/>
  <c r="P105" i="26"/>
  <c r="O105" i="26"/>
  <c r="N105" i="26"/>
  <c r="M105" i="26"/>
  <c r="K105" i="26"/>
  <c r="J105" i="26"/>
  <c r="I105" i="26"/>
  <c r="U103" i="26"/>
  <c r="T103" i="26"/>
  <c r="Q103" i="26"/>
  <c r="P103" i="26"/>
  <c r="O103" i="26"/>
  <c r="N103" i="26"/>
  <c r="M103" i="26"/>
  <c r="K103" i="26"/>
  <c r="J103" i="26"/>
  <c r="I103" i="26"/>
  <c r="U102" i="26"/>
  <c r="T102" i="26"/>
  <c r="Q102" i="26"/>
  <c r="P102" i="26"/>
  <c r="O102" i="26"/>
  <c r="N102" i="26"/>
  <c r="M102" i="26"/>
  <c r="K102" i="26"/>
  <c r="J102" i="26"/>
  <c r="I102" i="26"/>
  <c r="U101" i="26"/>
  <c r="T101" i="26"/>
  <c r="Q101" i="26"/>
  <c r="P101" i="26"/>
  <c r="O101" i="26"/>
  <c r="N101" i="26"/>
  <c r="M101" i="26"/>
  <c r="K101" i="26"/>
  <c r="J101" i="26"/>
  <c r="I101" i="26"/>
  <c r="U100" i="26"/>
  <c r="T100" i="26"/>
  <c r="Q100" i="26"/>
  <c r="P100" i="26"/>
  <c r="O100" i="26"/>
  <c r="N100" i="26"/>
  <c r="M100" i="26"/>
  <c r="K100" i="26"/>
  <c r="J100" i="26"/>
  <c r="I100" i="26"/>
  <c r="U99" i="26"/>
  <c r="T99" i="26"/>
  <c r="Q99" i="26"/>
  <c r="P99" i="26"/>
  <c r="O99" i="26"/>
  <c r="N99" i="26"/>
  <c r="M99" i="26"/>
  <c r="K99" i="26"/>
  <c r="J99" i="26"/>
  <c r="I99" i="26"/>
  <c r="U98" i="26"/>
  <c r="T98" i="26"/>
  <c r="Q98" i="26"/>
  <c r="P98" i="26"/>
  <c r="O98" i="26"/>
  <c r="N98" i="26"/>
  <c r="M98" i="26"/>
  <c r="K98" i="26"/>
  <c r="J98" i="26"/>
  <c r="I98" i="26"/>
  <c r="U97" i="26"/>
  <c r="T97" i="26"/>
  <c r="Q97" i="26"/>
  <c r="P97" i="26"/>
  <c r="O97" i="26"/>
  <c r="N97" i="26"/>
  <c r="M97" i="26"/>
  <c r="K97" i="26"/>
  <c r="J97" i="26"/>
  <c r="I97" i="26"/>
  <c r="U96" i="26"/>
  <c r="T96" i="26"/>
  <c r="Q96" i="26"/>
  <c r="P96" i="26"/>
  <c r="O96" i="26"/>
  <c r="N96" i="26"/>
  <c r="M96" i="26"/>
  <c r="K96" i="26"/>
  <c r="J96" i="26"/>
  <c r="I96" i="26"/>
  <c r="U95" i="26"/>
  <c r="T95" i="26"/>
  <c r="Q95" i="26"/>
  <c r="P95" i="26"/>
  <c r="O95" i="26"/>
  <c r="N95" i="26"/>
  <c r="M95" i="26"/>
  <c r="K95" i="26"/>
  <c r="J95" i="26"/>
  <c r="I95" i="26"/>
  <c r="U94" i="26"/>
  <c r="T94" i="26"/>
  <c r="Q94" i="26"/>
  <c r="P94" i="26"/>
  <c r="O94" i="26"/>
  <c r="N94" i="26"/>
  <c r="M94" i="26"/>
  <c r="K94" i="26"/>
  <c r="J94" i="26"/>
  <c r="I94" i="26"/>
  <c r="U93" i="26"/>
  <c r="T93" i="26"/>
  <c r="Q93" i="26"/>
  <c r="P93" i="26"/>
  <c r="O93" i="26"/>
  <c r="N93" i="26"/>
  <c r="M93" i="26"/>
  <c r="K93" i="26"/>
  <c r="J93" i="26"/>
  <c r="I93" i="26"/>
  <c r="U92" i="26"/>
  <c r="T92" i="26"/>
  <c r="Q92" i="26"/>
  <c r="P92" i="26"/>
  <c r="O92" i="26"/>
  <c r="N92" i="26"/>
  <c r="M92" i="26"/>
  <c r="K92" i="26"/>
  <c r="J92" i="26"/>
  <c r="I92" i="26"/>
  <c r="U91" i="26"/>
  <c r="T91" i="26"/>
  <c r="Q91" i="26"/>
  <c r="P91" i="26"/>
  <c r="O91" i="26"/>
  <c r="N91" i="26"/>
  <c r="M91" i="26"/>
  <c r="K91" i="26"/>
  <c r="J91" i="26"/>
  <c r="I91" i="26"/>
  <c r="U90" i="26"/>
  <c r="T90" i="26"/>
  <c r="Q90" i="26"/>
  <c r="P90" i="26"/>
  <c r="O90" i="26"/>
  <c r="N90" i="26"/>
  <c r="M90" i="26"/>
  <c r="K90" i="26"/>
  <c r="J90" i="26"/>
  <c r="I90" i="26"/>
  <c r="U89" i="26"/>
  <c r="T89" i="26"/>
  <c r="Q89" i="26"/>
  <c r="P89" i="26"/>
  <c r="O89" i="26"/>
  <c r="N89" i="26"/>
  <c r="M89" i="26"/>
  <c r="J89" i="26"/>
  <c r="I89" i="26"/>
  <c r="U88" i="26"/>
  <c r="T88" i="26"/>
  <c r="Q88" i="26"/>
  <c r="P88" i="26"/>
  <c r="O88" i="26"/>
  <c r="N88" i="26"/>
  <c r="M88" i="26"/>
  <c r="J88" i="26"/>
  <c r="I88" i="26"/>
  <c r="U87" i="26"/>
  <c r="T87" i="26"/>
  <c r="Q87" i="26"/>
  <c r="P87" i="26"/>
  <c r="O87" i="26"/>
  <c r="N87" i="26"/>
  <c r="M87" i="26"/>
  <c r="J87" i="26"/>
  <c r="I87" i="26"/>
  <c r="U86" i="26"/>
  <c r="T86" i="26"/>
  <c r="Q86" i="26"/>
  <c r="P86" i="26"/>
  <c r="O86" i="26"/>
  <c r="N86" i="26"/>
  <c r="M86" i="26"/>
  <c r="J86" i="26"/>
  <c r="I86" i="26"/>
  <c r="U85" i="26"/>
  <c r="T85" i="26"/>
  <c r="Q85" i="26"/>
  <c r="P85" i="26"/>
  <c r="O85" i="26"/>
  <c r="N85" i="26"/>
  <c r="M85" i="26"/>
  <c r="J85" i="26"/>
  <c r="I85" i="26"/>
  <c r="U84" i="26"/>
  <c r="T84" i="26"/>
  <c r="Q84" i="26"/>
  <c r="P84" i="26"/>
  <c r="O84" i="26"/>
  <c r="N84" i="26"/>
  <c r="M84" i="26"/>
  <c r="J84" i="26"/>
  <c r="I84" i="26"/>
  <c r="U83" i="26"/>
  <c r="T83" i="26"/>
  <c r="Q83" i="26"/>
  <c r="P83" i="26"/>
  <c r="O83" i="26"/>
  <c r="N83" i="26"/>
  <c r="M83" i="26"/>
  <c r="J83" i="26"/>
  <c r="I83" i="26"/>
  <c r="U82" i="26"/>
  <c r="T82" i="26"/>
  <c r="Q82" i="26"/>
  <c r="P82" i="26"/>
  <c r="O82" i="26"/>
  <c r="N82" i="26"/>
  <c r="M82" i="26"/>
  <c r="J82" i="26"/>
  <c r="I82" i="26"/>
  <c r="U81" i="26"/>
  <c r="T81" i="26"/>
  <c r="Q81" i="26"/>
  <c r="P81" i="26"/>
  <c r="O81" i="26"/>
  <c r="N81" i="26"/>
  <c r="M81" i="26"/>
  <c r="K81" i="26"/>
  <c r="J81" i="26"/>
  <c r="I81" i="26"/>
  <c r="U80" i="26"/>
  <c r="T80" i="26"/>
  <c r="Q80" i="26"/>
  <c r="P80" i="26"/>
  <c r="O80" i="26"/>
  <c r="N80" i="26"/>
  <c r="M80" i="26"/>
  <c r="J80" i="26"/>
  <c r="I80" i="26"/>
  <c r="U79" i="26"/>
  <c r="T79" i="26"/>
  <c r="Q79" i="26"/>
  <c r="P79" i="26"/>
  <c r="O79" i="26"/>
  <c r="N79" i="26"/>
  <c r="M79" i="26"/>
  <c r="K79" i="26"/>
  <c r="J79" i="26"/>
  <c r="I79" i="26"/>
  <c r="U78" i="26"/>
  <c r="T78" i="26"/>
  <c r="Q78" i="26"/>
  <c r="P78" i="26"/>
  <c r="O78" i="26"/>
  <c r="N78" i="26"/>
  <c r="M78" i="26"/>
  <c r="K78" i="26"/>
  <c r="J78" i="26"/>
  <c r="I78" i="26"/>
  <c r="U77" i="26"/>
  <c r="T77" i="26"/>
  <c r="Q77" i="26"/>
  <c r="P77" i="26"/>
  <c r="O77" i="26"/>
  <c r="N77" i="26"/>
  <c r="M77" i="26"/>
  <c r="K77" i="26"/>
  <c r="J77" i="26"/>
  <c r="I77" i="26"/>
  <c r="U76" i="26"/>
  <c r="Q76" i="26"/>
  <c r="P76" i="26"/>
  <c r="O76" i="26"/>
  <c r="N76" i="26"/>
  <c r="K76" i="26"/>
  <c r="U75" i="26"/>
  <c r="Q75" i="26"/>
  <c r="P75" i="26"/>
  <c r="O75" i="26"/>
  <c r="N75" i="26"/>
  <c r="K75" i="26"/>
  <c r="U74" i="26"/>
  <c r="Q74" i="26"/>
  <c r="P74" i="26"/>
  <c r="O74" i="26"/>
  <c r="N74" i="26"/>
  <c r="K74" i="26"/>
  <c r="U73" i="26"/>
  <c r="Q73" i="26"/>
  <c r="P73" i="26"/>
  <c r="O73" i="26"/>
  <c r="N73" i="26"/>
  <c r="K73" i="26"/>
  <c r="U72" i="26"/>
  <c r="Q72" i="26"/>
  <c r="P72" i="26"/>
  <c r="O72" i="26"/>
  <c r="N72" i="26"/>
  <c r="K72" i="26"/>
  <c r="U71" i="26"/>
  <c r="Q71" i="26"/>
  <c r="P71" i="26"/>
  <c r="O71" i="26"/>
  <c r="N71" i="26"/>
  <c r="K71" i="26"/>
  <c r="U70" i="26"/>
  <c r="T70" i="26"/>
  <c r="Q70" i="26"/>
  <c r="P70" i="26"/>
  <c r="O70" i="26"/>
  <c r="N70" i="26"/>
  <c r="M70" i="26"/>
  <c r="K70" i="26"/>
  <c r="J70" i="26"/>
  <c r="I70" i="26"/>
  <c r="U69" i="26"/>
  <c r="T69" i="26"/>
  <c r="Q69" i="26"/>
  <c r="P69" i="26"/>
  <c r="O69" i="26"/>
  <c r="N69" i="26"/>
  <c r="M69" i="26"/>
  <c r="K69" i="26"/>
  <c r="J69" i="26"/>
  <c r="I69" i="26"/>
  <c r="U68" i="26"/>
  <c r="T68" i="26"/>
  <c r="Q68" i="26"/>
  <c r="P68" i="26"/>
  <c r="O68" i="26"/>
  <c r="N68" i="26"/>
  <c r="M68" i="26"/>
  <c r="K68" i="26"/>
  <c r="J68" i="26"/>
  <c r="I68" i="26"/>
  <c r="U67" i="26"/>
  <c r="T67" i="26"/>
  <c r="Q67" i="26"/>
  <c r="P67" i="26"/>
  <c r="O67" i="26"/>
  <c r="N67" i="26"/>
  <c r="M67" i="26"/>
  <c r="K67" i="26"/>
  <c r="J67" i="26"/>
  <c r="I67" i="26"/>
  <c r="U66" i="26"/>
  <c r="T66" i="26"/>
  <c r="Q66" i="26"/>
  <c r="P66" i="26"/>
  <c r="O66" i="26"/>
  <c r="N66" i="26"/>
  <c r="M66" i="26"/>
  <c r="K66" i="26"/>
  <c r="J66" i="26"/>
  <c r="I66" i="26"/>
  <c r="U65" i="26"/>
  <c r="T65" i="26"/>
  <c r="Q65" i="26"/>
  <c r="P65" i="26"/>
  <c r="O65" i="26"/>
  <c r="N65" i="26"/>
  <c r="M65" i="26"/>
  <c r="K65" i="26"/>
  <c r="J65" i="26"/>
  <c r="I65" i="26"/>
  <c r="U64" i="26"/>
  <c r="T64" i="26"/>
  <c r="Q64" i="26"/>
  <c r="P64" i="26"/>
  <c r="O64" i="26"/>
  <c r="N64" i="26"/>
  <c r="M64" i="26"/>
  <c r="K64" i="26"/>
  <c r="J64" i="26"/>
  <c r="I64" i="26"/>
  <c r="U63" i="26"/>
  <c r="T63" i="26"/>
  <c r="Q63" i="26"/>
  <c r="P63" i="26"/>
  <c r="O63" i="26"/>
  <c r="N63" i="26"/>
  <c r="M63" i="26"/>
  <c r="K63" i="26"/>
  <c r="J63" i="26"/>
  <c r="I63" i="26"/>
  <c r="U62" i="26"/>
  <c r="T62" i="26"/>
  <c r="Q62" i="26"/>
  <c r="P62" i="26"/>
  <c r="O62" i="26"/>
  <c r="N62" i="26"/>
  <c r="M62" i="26"/>
  <c r="K62" i="26"/>
  <c r="J62" i="26"/>
  <c r="I62" i="26"/>
  <c r="U61" i="26"/>
  <c r="T61" i="26"/>
  <c r="Q61" i="26"/>
  <c r="P61" i="26"/>
  <c r="O61" i="26"/>
  <c r="N61" i="26"/>
  <c r="M61" i="26"/>
  <c r="K61" i="26"/>
  <c r="J61" i="26"/>
  <c r="I61" i="26"/>
  <c r="U60" i="26"/>
  <c r="T60" i="26"/>
  <c r="Q60" i="26"/>
  <c r="P60" i="26"/>
  <c r="O60" i="26"/>
  <c r="N60" i="26"/>
  <c r="M60" i="26"/>
  <c r="K60" i="26"/>
  <c r="J60" i="26"/>
  <c r="I60" i="26"/>
  <c r="U59" i="26"/>
  <c r="T59" i="26"/>
  <c r="Q59" i="26"/>
  <c r="P59" i="26"/>
  <c r="O59" i="26"/>
  <c r="N59" i="26"/>
  <c r="M59" i="26"/>
  <c r="K59" i="26"/>
  <c r="J59" i="26"/>
  <c r="I59" i="26"/>
  <c r="U58" i="26"/>
  <c r="T58" i="26"/>
  <c r="Q58" i="26"/>
  <c r="P58" i="26"/>
  <c r="O58" i="26"/>
  <c r="N58" i="26"/>
  <c r="M58" i="26"/>
  <c r="K58" i="26"/>
  <c r="J58" i="26"/>
  <c r="I58" i="26"/>
  <c r="U57" i="26"/>
  <c r="T57" i="26"/>
  <c r="Q57" i="26"/>
  <c r="P57" i="26"/>
  <c r="O57" i="26"/>
  <c r="N57" i="26"/>
  <c r="M57" i="26"/>
  <c r="K57" i="26"/>
  <c r="J57" i="26"/>
  <c r="I57" i="26"/>
  <c r="U56" i="26"/>
  <c r="T56" i="26"/>
  <c r="Q56" i="26"/>
  <c r="P56" i="26"/>
  <c r="O56" i="26"/>
  <c r="N56" i="26"/>
  <c r="M56" i="26"/>
  <c r="K56" i="26"/>
  <c r="J56" i="26"/>
  <c r="I56" i="26"/>
  <c r="T54" i="26"/>
  <c r="M54" i="26"/>
  <c r="N54" i="26" s="1"/>
  <c r="U54" i="26" s="1"/>
  <c r="J54" i="26"/>
  <c r="Q54" i="26" s="1"/>
  <c r="I54" i="26"/>
  <c r="T53" i="26"/>
  <c r="Q53" i="26"/>
  <c r="P53" i="26"/>
  <c r="N53" i="26"/>
  <c r="U53" i="26" s="1"/>
  <c r="M53" i="26"/>
  <c r="K53" i="26"/>
  <c r="O53" i="26" s="1"/>
  <c r="J53" i="26"/>
  <c r="I53" i="26"/>
  <c r="T52" i="26"/>
  <c r="P52" i="26"/>
  <c r="N52" i="26"/>
  <c r="U52" i="26" s="1"/>
  <c r="M52" i="26"/>
  <c r="J52" i="26"/>
  <c r="Q52" i="26" s="1"/>
  <c r="I52" i="26"/>
  <c r="K52" i="26" s="1"/>
  <c r="O52" i="26" s="1"/>
  <c r="T51" i="26"/>
  <c r="M51" i="26"/>
  <c r="N51" i="26" s="1"/>
  <c r="J51" i="26"/>
  <c r="K51" i="26" s="1"/>
  <c r="I51" i="26"/>
  <c r="T50" i="26"/>
  <c r="M50" i="26"/>
  <c r="N50" i="26" s="1"/>
  <c r="U50" i="26" s="1"/>
  <c r="J50" i="26"/>
  <c r="Q50" i="26" s="1"/>
  <c r="I50" i="26"/>
  <c r="T48" i="26"/>
  <c r="Q48" i="26"/>
  <c r="P48" i="26"/>
  <c r="M48" i="26"/>
  <c r="N48" i="26" s="1"/>
  <c r="K48" i="26"/>
  <c r="J48" i="26"/>
  <c r="I48" i="26"/>
  <c r="T47" i="26"/>
  <c r="Q47" i="26"/>
  <c r="P47" i="26"/>
  <c r="N47" i="26"/>
  <c r="U47" i="26" s="1"/>
  <c r="M47" i="26"/>
  <c r="K47" i="26"/>
  <c r="J47" i="26"/>
  <c r="I47" i="26"/>
  <c r="U46" i="26"/>
  <c r="T46" i="26"/>
  <c r="Q46" i="26"/>
  <c r="P46" i="26"/>
  <c r="O46" i="26"/>
  <c r="N46" i="26"/>
  <c r="M46" i="26"/>
  <c r="K46" i="26"/>
  <c r="J46" i="26"/>
  <c r="I46" i="26"/>
  <c r="U45" i="26"/>
  <c r="T45" i="26"/>
  <c r="Q45" i="26"/>
  <c r="P45" i="26"/>
  <c r="O45" i="26"/>
  <c r="N45" i="26"/>
  <c r="M45" i="26"/>
  <c r="K45" i="26"/>
  <c r="J45" i="26"/>
  <c r="I45" i="26"/>
  <c r="U44" i="26"/>
  <c r="T44" i="26"/>
  <c r="Q44" i="26"/>
  <c r="P44" i="26"/>
  <c r="O44" i="26"/>
  <c r="N44" i="26"/>
  <c r="M44" i="26"/>
  <c r="K44" i="26"/>
  <c r="J44" i="26"/>
  <c r="I44" i="26"/>
  <c r="U43" i="26"/>
  <c r="T43" i="26"/>
  <c r="Q43" i="26"/>
  <c r="P43" i="26"/>
  <c r="O43" i="26"/>
  <c r="N43" i="26"/>
  <c r="M43" i="26"/>
  <c r="K43" i="26"/>
  <c r="J43" i="26"/>
  <c r="I43" i="26"/>
  <c r="U42" i="26"/>
  <c r="T42" i="26"/>
  <c r="Q42" i="26"/>
  <c r="P42" i="26"/>
  <c r="O42" i="26"/>
  <c r="N42" i="26"/>
  <c r="M42" i="26"/>
  <c r="K42" i="26"/>
  <c r="J42" i="26"/>
  <c r="I42" i="26"/>
  <c r="U41" i="26"/>
  <c r="T41" i="26"/>
  <c r="Q41" i="26"/>
  <c r="P41" i="26"/>
  <c r="O41" i="26"/>
  <c r="N41" i="26"/>
  <c r="M41" i="26"/>
  <c r="K41" i="26"/>
  <c r="J41" i="26"/>
  <c r="I41" i="26"/>
  <c r="U40" i="26"/>
  <c r="T40" i="26"/>
  <c r="Q40" i="26"/>
  <c r="P40" i="26"/>
  <c r="O40" i="26"/>
  <c r="N40" i="26"/>
  <c r="M40" i="26"/>
  <c r="J40" i="26"/>
  <c r="I40" i="26"/>
  <c r="U39" i="26"/>
  <c r="T39" i="26"/>
  <c r="Q39" i="26"/>
  <c r="P39" i="26"/>
  <c r="O39" i="26"/>
  <c r="N39" i="26"/>
  <c r="M39" i="26"/>
  <c r="J39" i="26"/>
  <c r="I39" i="26"/>
  <c r="U38" i="26"/>
  <c r="T38" i="26"/>
  <c r="Q38" i="26"/>
  <c r="P38" i="26"/>
  <c r="O38" i="26"/>
  <c r="N38" i="26"/>
  <c r="M38" i="26"/>
  <c r="J38" i="26"/>
  <c r="I38" i="26"/>
  <c r="U36" i="26"/>
  <c r="T36" i="26"/>
  <c r="Q36" i="26"/>
  <c r="P36" i="26"/>
  <c r="O36" i="26"/>
  <c r="N36" i="26"/>
  <c r="M36" i="26"/>
  <c r="K36" i="26"/>
  <c r="J36" i="26"/>
  <c r="I36" i="26"/>
  <c r="U35" i="26"/>
  <c r="T35" i="26"/>
  <c r="Q35" i="26"/>
  <c r="P35" i="26"/>
  <c r="O35" i="26"/>
  <c r="N35" i="26"/>
  <c r="M35" i="26"/>
  <c r="K35" i="26"/>
  <c r="J35" i="26"/>
  <c r="I35" i="26"/>
  <c r="U34" i="26"/>
  <c r="T34" i="26"/>
  <c r="Q34" i="26"/>
  <c r="P34" i="26"/>
  <c r="O34" i="26"/>
  <c r="N34" i="26"/>
  <c r="M34" i="26"/>
  <c r="K34" i="26"/>
  <c r="J34" i="26"/>
  <c r="I34" i="26"/>
  <c r="U33" i="26"/>
  <c r="T33" i="26"/>
  <c r="Q33" i="26"/>
  <c r="P33" i="26"/>
  <c r="O33" i="26"/>
  <c r="N33" i="26"/>
  <c r="M33" i="26"/>
  <c r="K33" i="26"/>
  <c r="J33" i="26"/>
  <c r="I33" i="26"/>
  <c r="U32" i="26"/>
  <c r="T32" i="26"/>
  <c r="Q32" i="26"/>
  <c r="P32" i="26"/>
  <c r="O32" i="26"/>
  <c r="N32" i="26"/>
  <c r="M32" i="26"/>
  <c r="K32" i="26"/>
  <c r="J32" i="26"/>
  <c r="I32" i="26"/>
  <c r="U31" i="26"/>
  <c r="T31" i="26"/>
  <c r="N31" i="26"/>
  <c r="M31" i="26"/>
  <c r="J31" i="26"/>
  <c r="I31" i="26"/>
  <c r="U30" i="26"/>
  <c r="T30" i="26"/>
  <c r="Q30" i="26"/>
  <c r="P30" i="26"/>
  <c r="O30" i="26"/>
  <c r="N30" i="26"/>
  <c r="M30" i="26"/>
  <c r="K30" i="26"/>
  <c r="J30" i="26"/>
  <c r="I30" i="26"/>
  <c r="U29" i="26"/>
  <c r="T29" i="26"/>
  <c r="N29" i="26"/>
  <c r="M29" i="26"/>
  <c r="J29" i="26"/>
  <c r="I29" i="26"/>
  <c r="U28" i="26"/>
  <c r="T28" i="26"/>
  <c r="Q28" i="26"/>
  <c r="P28" i="26"/>
  <c r="O28" i="26"/>
  <c r="N28" i="26"/>
  <c r="M28" i="26"/>
  <c r="K28" i="26"/>
  <c r="J28" i="26"/>
  <c r="I28" i="26"/>
  <c r="U27" i="26"/>
  <c r="T27" i="26"/>
  <c r="Q27" i="26"/>
  <c r="P27" i="26"/>
  <c r="O27" i="26"/>
  <c r="N27" i="26"/>
  <c r="M27" i="26"/>
  <c r="K27" i="26"/>
  <c r="J27" i="26"/>
  <c r="I27" i="26"/>
  <c r="U26" i="26"/>
  <c r="T26" i="26"/>
  <c r="Q26" i="26"/>
  <c r="P26" i="26"/>
  <c r="O26" i="26"/>
  <c r="N26" i="26"/>
  <c r="M26" i="26"/>
  <c r="K26" i="26"/>
  <c r="J26" i="26"/>
  <c r="I26" i="26"/>
  <c r="U25" i="26"/>
  <c r="T25" i="26"/>
  <c r="Q25" i="26"/>
  <c r="P25" i="26"/>
  <c r="O25" i="26"/>
  <c r="N25" i="26"/>
  <c r="M25" i="26"/>
  <c r="K25" i="26"/>
  <c r="J25" i="26"/>
  <c r="I25" i="26"/>
  <c r="U24" i="26"/>
  <c r="T24" i="26"/>
  <c r="Q24" i="26"/>
  <c r="P24" i="26"/>
  <c r="O24" i="26"/>
  <c r="N24" i="26"/>
  <c r="M24" i="26"/>
  <c r="K24" i="26"/>
  <c r="J24" i="26"/>
  <c r="I24" i="26"/>
  <c r="U22" i="26"/>
  <c r="T22" i="26"/>
  <c r="Q22" i="26"/>
  <c r="P22" i="26"/>
  <c r="O22" i="26"/>
  <c r="N22" i="26"/>
  <c r="M22" i="26"/>
  <c r="J22" i="26"/>
  <c r="I22" i="26"/>
  <c r="U21" i="26"/>
  <c r="T21" i="26"/>
  <c r="Q21" i="26"/>
  <c r="P21" i="26"/>
  <c r="O21" i="26"/>
  <c r="N21" i="26"/>
  <c r="M21" i="26"/>
  <c r="K21" i="26"/>
  <c r="J21" i="26"/>
  <c r="I21" i="26"/>
  <c r="U20" i="26"/>
  <c r="T20" i="26"/>
  <c r="Q20" i="26"/>
  <c r="P20" i="26"/>
  <c r="O20" i="26"/>
  <c r="N20" i="26"/>
  <c r="M20" i="26"/>
  <c r="J20" i="26"/>
  <c r="I20" i="26"/>
  <c r="U19" i="26"/>
  <c r="T19" i="26"/>
  <c r="Q19" i="26"/>
  <c r="P19" i="26"/>
  <c r="O19" i="26"/>
  <c r="N19" i="26"/>
  <c r="M19" i="26"/>
  <c r="J19" i="26"/>
  <c r="I19" i="26"/>
  <c r="U18" i="26"/>
  <c r="T18" i="26"/>
  <c r="Q18" i="26"/>
  <c r="P18" i="26"/>
  <c r="O18" i="26"/>
  <c r="N18" i="26"/>
  <c r="M18" i="26"/>
  <c r="J18" i="26"/>
  <c r="I18" i="26"/>
  <c r="U17" i="26"/>
  <c r="T17" i="26"/>
  <c r="Q17" i="26"/>
  <c r="P17" i="26"/>
  <c r="O17" i="26"/>
  <c r="N17" i="26"/>
  <c r="M17" i="26"/>
  <c r="J17" i="26"/>
  <c r="I17" i="26"/>
  <c r="U16" i="26"/>
  <c r="T16" i="26"/>
  <c r="Q16" i="26"/>
  <c r="P16" i="26"/>
  <c r="O16" i="26"/>
  <c r="N16" i="26"/>
  <c r="M16" i="26"/>
  <c r="J16" i="26"/>
  <c r="I16" i="26"/>
  <c r="U15" i="26"/>
  <c r="T15" i="26"/>
  <c r="Q15" i="26"/>
  <c r="P15" i="26"/>
  <c r="O15" i="26"/>
  <c r="N15" i="26"/>
  <c r="M15" i="26"/>
  <c r="J15" i="26"/>
  <c r="I15" i="26"/>
  <c r="U14" i="26"/>
  <c r="T14" i="26"/>
  <c r="Q14" i="26"/>
  <c r="P14" i="26"/>
  <c r="O14" i="26"/>
  <c r="N14" i="26"/>
  <c r="M14" i="26"/>
  <c r="J14" i="26"/>
  <c r="I14" i="26"/>
  <c r="U13" i="26"/>
  <c r="T13" i="26"/>
  <c r="Q13" i="26"/>
  <c r="P13" i="26"/>
  <c r="O13" i="26"/>
  <c r="N13" i="26"/>
  <c r="M13" i="26"/>
  <c r="J13" i="26"/>
  <c r="I13" i="26"/>
  <c r="U12" i="26"/>
  <c r="T12" i="26"/>
  <c r="Q12" i="26"/>
  <c r="P12" i="26"/>
  <c r="O12" i="26"/>
  <c r="N12" i="26"/>
  <c r="M12" i="26"/>
  <c r="J12" i="26"/>
  <c r="I12" i="26"/>
  <c r="U11" i="26"/>
  <c r="T11" i="26"/>
  <c r="Q11" i="26"/>
  <c r="P11" i="26"/>
  <c r="O11" i="26"/>
  <c r="N11" i="26"/>
  <c r="M11" i="26"/>
  <c r="K11" i="26"/>
  <c r="J11" i="26"/>
  <c r="I11" i="26"/>
  <c r="T2" i="26"/>
  <c r="V194" i="26" s="1"/>
  <c r="W194" i="26" s="1"/>
  <c r="X194" i="26" s="1"/>
  <c r="O20" i="24"/>
  <c r="N20" i="24"/>
  <c r="U19" i="24"/>
  <c r="T19" i="24"/>
  <c r="O19" i="24"/>
  <c r="N19" i="24"/>
  <c r="M19" i="24"/>
  <c r="K19" i="24"/>
  <c r="J19" i="24"/>
  <c r="I19" i="24"/>
  <c r="U18" i="24"/>
  <c r="T18" i="24"/>
  <c r="O18" i="24"/>
  <c r="N18" i="24"/>
  <c r="M18" i="24"/>
  <c r="K18" i="24"/>
  <c r="J18" i="24"/>
  <c r="I18" i="24"/>
  <c r="U17" i="24"/>
  <c r="T17" i="24"/>
  <c r="O17" i="24"/>
  <c r="N17" i="24"/>
  <c r="M17" i="24"/>
  <c r="K17" i="24"/>
  <c r="J17" i="24"/>
  <c r="I17" i="24"/>
  <c r="U16" i="24"/>
  <c r="T16" i="24"/>
  <c r="O16" i="24"/>
  <c r="N16" i="24"/>
  <c r="M16" i="24"/>
  <c r="K16" i="24"/>
  <c r="J16" i="24"/>
  <c r="I16" i="24"/>
  <c r="U15" i="24"/>
  <c r="T15" i="24"/>
  <c r="O15" i="24"/>
  <c r="N15" i="24"/>
  <c r="M15" i="24"/>
  <c r="K15" i="24"/>
  <c r="J15" i="24"/>
  <c r="I15" i="24"/>
  <c r="U14" i="24"/>
  <c r="T14" i="24"/>
  <c r="O14" i="24"/>
  <c r="N14" i="24"/>
  <c r="M14" i="24"/>
  <c r="K14" i="24"/>
  <c r="J14" i="24"/>
  <c r="I14" i="24"/>
  <c r="U13" i="24"/>
  <c r="T13" i="24"/>
  <c r="O13" i="24"/>
  <c r="N13" i="24"/>
  <c r="M13" i="24"/>
  <c r="K13" i="24"/>
  <c r="J13" i="24"/>
  <c r="I13" i="24"/>
  <c r="U12" i="24"/>
  <c r="T12" i="24"/>
  <c r="O12" i="24"/>
  <c r="N12" i="24"/>
  <c r="M12" i="24"/>
  <c r="K12" i="24"/>
  <c r="J12" i="24"/>
  <c r="I12" i="24"/>
  <c r="U11" i="24"/>
  <c r="T11" i="24"/>
  <c r="O11" i="24"/>
  <c r="N11" i="24"/>
  <c r="M11" i="24"/>
  <c r="K11" i="24"/>
  <c r="J11" i="24"/>
  <c r="I11" i="24"/>
  <c r="R7" i="24"/>
  <c r="Q19" i="24" s="1"/>
  <c r="D7" i="24"/>
  <c r="T2" i="24"/>
  <c r="V14" i="24" s="1"/>
  <c r="W14" i="24" s="1"/>
  <c r="O19" i="17"/>
  <c r="N19" i="17"/>
  <c r="U18" i="17"/>
  <c r="T18" i="17"/>
  <c r="O18" i="17"/>
  <c r="N18" i="17"/>
  <c r="M18" i="17"/>
  <c r="K18" i="17"/>
  <c r="J18" i="17"/>
  <c r="I18" i="17"/>
  <c r="U17" i="17"/>
  <c r="T17" i="17"/>
  <c r="O17" i="17"/>
  <c r="N17" i="17"/>
  <c r="M17" i="17"/>
  <c r="K17" i="17"/>
  <c r="J17" i="17"/>
  <c r="I17" i="17"/>
  <c r="U16" i="17"/>
  <c r="T16" i="17"/>
  <c r="O16" i="17"/>
  <c r="N16" i="17"/>
  <c r="M16" i="17"/>
  <c r="K16" i="17"/>
  <c r="J16" i="17"/>
  <c r="I16" i="17"/>
  <c r="U15" i="17"/>
  <c r="T15" i="17"/>
  <c r="O15" i="17"/>
  <c r="N15" i="17"/>
  <c r="M15" i="17"/>
  <c r="K15" i="17"/>
  <c r="J15" i="17"/>
  <c r="I15" i="17"/>
  <c r="U13" i="17"/>
  <c r="T13" i="17"/>
  <c r="O13" i="17"/>
  <c r="N13" i="17"/>
  <c r="M13" i="17"/>
  <c r="K13" i="17"/>
  <c r="J13" i="17"/>
  <c r="I13" i="17"/>
  <c r="U12" i="17"/>
  <c r="T12" i="17"/>
  <c r="O12" i="17"/>
  <c r="N12" i="17"/>
  <c r="M12" i="17"/>
  <c r="K12" i="17"/>
  <c r="J12" i="17"/>
  <c r="I12" i="17"/>
  <c r="U11" i="17"/>
  <c r="T11" i="17"/>
  <c r="O11" i="17"/>
  <c r="N11" i="17"/>
  <c r="M11" i="17"/>
  <c r="K11" i="17"/>
  <c r="J11" i="17"/>
  <c r="I11" i="17"/>
  <c r="R7" i="17"/>
  <c r="P15" i="17" s="1"/>
  <c r="D7" i="17"/>
  <c r="T2" i="17"/>
  <c r="V16" i="17" s="1"/>
  <c r="W16" i="17" s="1"/>
  <c r="O14" i="19"/>
  <c r="N14" i="19"/>
  <c r="U13" i="19"/>
  <c r="T13" i="19"/>
  <c r="Q13" i="19"/>
  <c r="P13" i="19"/>
  <c r="O13" i="19"/>
  <c r="N13" i="19"/>
  <c r="M13" i="19"/>
  <c r="K13" i="19"/>
  <c r="J13" i="19"/>
  <c r="I13" i="19"/>
  <c r="U11" i="19"/>
  <c r="T11" i="19"/>
  <c r="O11" i="19"/>
  <c r="N11" i="19"/>
  <c r="M11" i="19"/>
  <c r="K11" i="19"/>
  <c r="J11" i="19"/>
  <c r="I11" i="19"/>
  <c r="R7" i="19"/>
  <c r="Q11" i="19" s="1"/>
  <c r="Q14" i="19" s="1"/>
  <c r="D7" i="19"/>
  <c r="T2" i="19"/>
  <c r="V11" i="19" s="1"/>
  <c r="W11" i="19" s="1"/>
  <c r="X11" i="19" s="1"/>
  <c r="F68" i="21"/>
  <c r="E68" i="21"/>
  <c r="D68" i="21"/>
  <c r="C68" i="21"/>
  <c r="F67" i="21"/>
  <c r="E67" i="21"/>
  <c r="D67" i="21"/>
  <c r="C67" i="21"/>
  <c r="F66" i="21"/>
  <c r="E66" i="21"/>
  <c r="D66" i="21"/>
  <c r="C66" i="21"/>
  <c r="F65" i="21"/>
  <c r="E65" i="21"/>
  <c r="D65" i="21"/>
  <c r="C65" i="21"/>
  <c r="F64" i="21"/>
  <c r="E64" i="21"/>
  <c r="D64" i="21"/>
  <c r="C64" i="21"/>
  <c r="S55" i="21"/>
  <c r="R55" i="21"/>
  <c r="O55" i="21"/>
  <c r="N55" i="21"/>
  <c r="U54" i="21"/>
  <c r="T54" i="21"/>
  <c r="O54" i="21"/>
  <c r="N54" i="21"/>
  <c r="M54" i="21"/>
  <c r="K54" i="21"/>
  <c r="J54" i="21"/>
  <c r="I54" i="21"/>
  <c r="U52" i="21"/>
  <c r="T52" i="21"/>
  <c r="O52" i="21"/>
  <c r="N52" i="21"/>
  <c r="M52" i="21"/>
  <c r="K52" i="21"/>
  <c r="J52" i="21"/>
  <c r="I52" i="21"/>
  <c r="U51" i="21"/>
  <c r="T51" i="21"/>
  <c r="O51" i="21"/>
  <c r="N51" i="21"/>
  <c r="M51" i="21"/>
  <c r="K51" i="21"/>
  <c r="J51" i="21"/>
  <c r="I51" i="21"/>
  <c r="U50" i="21"/>
  <c r="T50" i="21"/>
  <c r="O50" i="21"/>
  <c r="N50" i="21"/>
  <c r="M50" i="21"/>
  <c r="K50" i="21"/>
  <c r="J50" i="21"/>
  <c r="I50" i="21"/>
  <c r="U49" i="21"/>
  <c r="T49" i="21"/>
  <c r="O49" i="21"/>
  <c r="N49" i="21"/>
  <c r="M49" i="21"/>
  <c r="K49" i="21"/>
  <c r="J49" i="21"/>
  <c r="I49" i="21"/>
  <c r="U48" i="21"/>
  <c r="T48" i="21"/>
  <c r="O48" i="21"/>
  <c r="N48" i="21"/>
  <c r="M48" i="21"/>
  <c r="K48" i="21"/>
  <c r="J48" i="21"/>
  <c r="I48" i="21"/>
  <c r="U47" i="21"/>
  <c r="T47" i="21"/>
  <c r="O47" i="21"/>
  <c r="N47" i="21"/>
  <c r="M47" i="21"/>
  <c r="K47" i="21"/>
  <c r="J47" i="21"/>
  <c r="I47" i="21"/>
  <c r="U46" i="21"/>
  <c r="T46" i="21"/>
  <c r="O46" i="21"/>
  <c r="N46" i="21"/>
  <c r="M46" i="21"/>
  <c r="K46" i="21"/>
  <c r="J46" i="21"/>
  <c r="I46" i="21"/>
  <c r="U44" i="21"/>
  <c r="T44" i="21"/>
  <c r="O44" i="21"/>
  <c r="N44" i="21"/>
  <c r="M44" i="21"/>
  <c r="K44" i="21"/>
  <c r="J44" i="21"/>
  <c r="I44" i="21"/>
  <c r="U43" i="21"/>
  <c r="T43" i="21"/>
  <c r="O43" i="21"/>
  <c r="N43" i="21"/>
  <c r="M43" i="21"/>
  <c r="K43" i="21"/>
  <c r="J43" i="21"/>
  <c r="I43" i="21"/>
  <c r="U42" i="21"/>
  <c r="T42" i="21"/>
  <c r="O42" i="21"/>
  <c r="N42" i="21"/>
  <c r="M42" i="21"/>
  <c r="K42" i="21"/>
  <c r="J42" i="21"/>
  <c r="I42" i="21"/>
  <c r="U41" i="21"/>
  <c r="T41" i="21"/>
  <c r="O41" i="21"/>
  <c r="N41" i="21"/>
  <c r="M41" i="21"/>
  <c r="K41" i="21"/>
  <c r="J41" i="21"/>
  <c r="I41" i="21"/>
  <c r="U40" i="21"/>
  <c r="T40" i="21"/>
  <c r="O40" i="21"/>
  <c r="N40" i="21"/>
  <c r="M40" i="21"/>
  <c r="K40" i="21"/>
  <c r="J40" i="21"/>
  <c r="I40" i="21"/>
  <c r="U38" i="21"/>
  <c r="T38" i="21"/>
  <c r="O38" i="21"/>
  <c r="N38" i="21"/>
  <c r="M38" i="21"/>
  <c r="K38" i="21"/>
  <c r="J38" i="21"/>
  <c r="I38" i="21"/>
  <c r="U37" i="21"/>
  <c r="T37" i="21"/>
  <c r="O37" i="21"/>
  <c r="N37" i="21"/>
  <c r="M37" i="21"/>
  <c r="K37" i="21"/>
  <c r="J37" i="21"/>
  <c r="I37" i="21"/>
  <c r="U36" i="21"/>
  <c r="T36" i="21"/>
  <c r="O36" i="21"/>
  <c r="N36" i="21"/>
  <c r="M36" i="21"/>
  <c r="K36" i="21"/>
  <c r="J36" i="21"/>
  <c r="I36" i="21"/>
  <c r="U35" i="21"/>
  <c r="T35" i="21"/>
  <c r="O35" i="21"/>
  <c r="N35" i="21"/>
  <c r="M35" i="21"/>
  <c r="K35" i="21"/>
  <c r="J35" i="21"/>
  <c r="I35" i="21"/>
  <c r="U34" i="21"/>
  <c r="T34" i="21"/>
  <c r="O34" i="21"/>
  <c r="N34" i="21"/>
  <c r="M34" i="21"/>
  <c r="K34" i="21"/>
  <c r="J34" i="21"/>
  <c r="I34" i="21"/>
  <c r="U33" i="21"/>
  <c r="T33" i="21"/>
  <c r="O33" i="21"/>
  <c r="N33" i="21"/>
  <c r="M33" i="21"/>
  <c r="K33" i="21"/>
  <c r="J33" i="21"/>
  <c r="I33" i="21"/>
  <c r="U32" i="21"/>
  <c r="T32" i="21"/>
  <c r="O32" i="21"/>
  <c r="N32" i="21"/>
  <c r="M32" i="21"/>
  <c r="K32" i="21"/>
  <c r="J32" i="21"/>
  <c r="I32" i="21"/>
  <c r="U31" i="21"/>
  <c r="T31" i="21"/>
  <c r="O31" i="21"/>
  <c r="N31" i="21"/>
  <c r="M31" i="21"/>
  <c r="K31" i="21"/>
  <c r="J31" i="21"/>
  <c r="I31" i="21"/>
  <c r="U30" i="21"/>
  <c r="T30" i="21"/>
  <c r="O30" i="21"/>
  <c r="N30" i="21"/>
  <c r="M30" i="21"/>
  <c r="K30" i="21"/>
  <c r="J30" i="21"/>
  <c r="I30" i="21"/>
  <c r="U29" i="21"/>
  <c r="T29" i="21"/>
  <c r="O29" i="21"/>
  <c r="N29" i="21"/>
  <c r="M29" i="21"/>
  <c r="K29" i="21"/>
  <c r="J29" i="21"/>
  <c r="I29" i="21"/>
  <c r="U28" i="21"/>
  <c r="T28" i="21"/>
  <c r="O28" i="21"/>
  <c r="N28" i="21"/>
  <c r="M28" i="21"/>
  <c r="K28" i="21"/>
  <c r="J28" i="21"/>
  <c r="I28" i="21"/>
  <c r="U27" i="21"/>
  <c r="T27" i="21"/>
  <c r="O27" i="21"/>
  <c r="N27" i="21"/>
  <c r="M27" i="21"/>
  <c r="K27" i="21"/>
  <c r="J27" i="21"/>
  <c r="I27" i="21"/>
  <c r="U26" i="21"/>
  <c r="T26" i="21"/>
  <c r="O26" i="21"/>
  <c r="N26" i="21"/>
  <c r="M26" i="21"/>
  <c r="K26" i="21"/>
  <c r="J26" i="21"/>
  <c r="I26" i="21"/>
  <c r="U24" i="21"/>
  <c r="T24" i="21"/>
  <c r="Q24" i="21"/>
  <c r="P24" i="21"/>
  <c r="O24" i="21"/>
  <c r="N24" i="21"/>
  <c r="M24" i="21"/>
  <c r="K24" i="21"/>
  <c r="J24" i="21"/>
  <c r="I24" i="21"/>
  <c r="U23" i="21"/>
  <c r="T23" i="21"/>
  <c r="Q23" i="21"/>
  <c r="P23" i="21"/>
  <c r="O23" i="21"/>
  <c r="N23" i="21"/>
  <c r="M23" i="21"/>
  <c r="K23" i="21"/>
  <c r="J23" i="21"/>
  <c r="I23" i="21"/>
  <c r="U21" i="21"/>
  <c r="T21" i="21"/>
  <c r="O21" i="21"/>
  <c r="N21" i="21"/>
  <c r="M21" i="21"/>
  <c r="K21" i="21"/>
  <c r="J21" i="21"/>
  <c r="I21" i="21"/>
  <c r="U20" i="21"/>
  <c r="T20" i="21"/>
  <c r="O20" i="21"/>
  <c r="N20" i="21"/>
  <c r="M20" i="21"/>
  <c r="K20" i="21"/>
  <c r="J20" i="21"/>
  <c r="I20" i="21"/>
  <c r="U19" i="21"/>
  <c r="T19" i="21"/>
  <c r="O19" i="21"/>
  <c r="N19" i="21"/>
  <c r="M19" i="21"/>
  <c r="K19" i="21"/>
  <c r="J19" i="21"/>
  <c r="I19" i="21"/>
  <c r="U18" i="21"/>
  <c r="T18" i="21"/>
  <c r="O18" i="21"/>
  <c r="N18" i="21"/>
  <c r="M18" i="21"/>
  <c r="K18" i="21"/>
  <c r="J18" i="21"/>
  <c r="I18" i="21"/>
  <c r="U17" i="21"/>
  <c r="T17" i="21"/>
  <c r="N17" i="21"/>
  <c r="M17" i="21"/>
  <c r="K17" i="21"/>
  <c r="O17" i="21" s="1"/>
  <c r="J17" i="21"/>
  <c r="I17" i="21"/>
  <c r="U16" i="21"/>
  <c r="T16" i="21"/>
  <c r="O16" i="21"/>
  <c r="N16" i="21"/>
  <c r="M16" i="21"/>
  <c r="K16" i="21"/>
  <c r="J16" i="21"/>
  <c r="I16" i="21"/>
  <c r="U15" i="21"/>
  <c r="T15" i="21"/>
  <c r="O15" i="21"/>
  <c r="N15" i="21"/>
  <c r="M15" i="21"/>
  <c r="K15" i="21"/>
  <c r="J15" i="21"/>
  <c r="I15" i="21"/>
  <c r="U14" i="21"/>
  <c r="T14" i="21"/>
  <c r="O14" i="21"/>
  <c r="N14" i="21"/>
  <c r="M14" i="21"/>
  <c r="K14" i="21"/>
  <c r="J14" i="21"/>
  <c r="I14" i="21"/>
  <c r="U13" i="21"/>
  <c r="T13" i="21"/>
  <c r="O13" i="21"/>
  <c r="N13" i="21"/>
  <c r="M13" i="21"/>
  <c r="K13" i="21"/>
  <c r="J13" i="21"/>
  <c r="I13" i="21"/>
  <c r="U12" i="21"/>
  <c r="T12" i="21"/>
  <c r="O12" i="21"/>
  <c r="N12" i="21"/>
  <c r="M12" i="21"/>
  <c r="K12" i="21"/>
  <c r="J12" i="21"/>
  <c r="I12" i="21"/>
  <c r="U11" i="21"/>
  <c r="T11" i="21"/>
  <c r="O11" i="21"/>
  <c r="N11" i="21"/>
  <c r="M11" i="21"/>
  <c r="K11" i="21"/>
  <c r="J11" i="21"/>
  <c r="I11" i="21"/>
  <c r="R7" i="21"/>
  <c r="Q11" i="21" s="1"/>
  <c r="D7" i="21"/>
  <c r="T2" i="21"/>
  <c r="V46" i="21" s="1"/>
  <c r="W46" i="21" s="1"/>
  <c r="S76" i="20"/>
  <c r="R76" i="20"/>
  <c r="Q76" i="20"/>
  <c r="P76" i="20"/>
  <c r="O76" i="20"/>
  <c r="N76" i="20"/>
  <c r="U75" i="20"/>
  <c r="T75" i="20"/>
  <c r="Q75" i="20"/>
  <c r="P75" i="20"/>
  <c r="O75" i="20"/>
  <c r="N75" i="20"/>
  <c r="M75" i="20"/>
  <c r="K75" i="20"/>
  <c r="J75" i="20"/>
  <c r="I75" i="20"/>
  <c r="U73" i="20"/>
  <c r="T73" i="20"/>
  <c r="Q73" i="20"/>
  <c r="P73" i="20"/>
  <c r="O73" i="20"/>
  <c r="N73" i="20"/>
  <c r="M73" i="20"/>
  <c r="K73" i="20"/>
  <c r="J73" i="20"/>
  <c r="I73" i="20"/>
  <c r="U71" i="20"/>
  <c r="T71" i="20"/>
  <c r="Q71" i="20"/>
  <c r="P71" i="20"/>
  <c r="O71" i="20"/>
  <c r="N71" i="20"/>
  <c r="M71" i="20"/>
  <c r="K71" i="20"/>
  <c r="J71" i="20"/>
  <c r="I71" i="20"/>
  <c r="U70" i="20"/>
  <c r="T70" i="20"/>
  <c r="Q70" i="20"/>
  <c r="P70" i="20"/>
  <c r="O70" i="20"/>
  <c r="N70" i="20"/>
  <c r="M70" i="20"/>
  <c r="K70" i="20"/>
  <c r="J70" i="20"/>
  <c r="I70" i="20"/>
  <c r="U69" i="20"/>
  <c r="T69" i="20"/>
  <c r="Q69" i="20"/>
  <c r="P69" i="20"/>
  <c r="O69" i="20"/>
  <c r="N69" i="20"/>
  <c r="M69" i="20"/>
  <c r="K69" i="20"/>
  <c r="J69" i="20"/>
  <c r="I69" i="20"/>
  <c r="U68" i="20"/>
  <c r="T68" i="20"/>
  <c r="Q68" i="20"/>
  <c r="P68" i="20"/>
  <c r="O68" i="20"/>
  <c r="N68" i="20"/>
  <c r="M68" i="20"/>
  <c r="K68" i="20"/>
  <c r="J68" i="20"/>
  <c r="I68" i="20"/>
  <c r="U67" i="20"/>
  <c r="T67" i="20"/>
  <c r="Q67" i="20"/>
  <c r="P67" i="20"/>
  <c r="O67" i="20"/>
  <c r="N67" i="20"/>
  <c r="M67" i="20"/>
  <c r="K67" i="20"/>
  <c r="J67" i="20"/>
  <c r="I67" i="20"/>
  <c r="U66" i="20"/>
  <c r="T66" i="20"/>
  <c r="Q66" i="20"/>
  <c r="P66" i="20"/>
  <c r="O66" i="20"/>
  <c r="N66" i="20"/>
  <c r="M66" i="20"/>
  <c r="K66" i="20"/>
  <c r="J66" i="20"/>
  <c r="I66" i="20"/>
  <c r="U65" i="20"/>
  <c r="T65" i="20"/>
  <c r="Q65" i="20"/>
  <c r="P65" i="20"/>
  <c r="O65" i="20"/>
  <c r="N65" i="20"/>
  <c r="M65" i="20"/>
  <c r="K65" i="20"/>
  <c r="J65" i="20"/>
  <c r="I65" i="20"/>
  <c r="U63" i="20"/>
  <c r="T63" i="20"/>
  <c r="Q63" i="20"/>
  <c r="P63" i="20"/>
  <c r="O63" i="20"/>
  <c r="N63" i="20"/>
  <c r="M63" i="20"/>
  <c r="K63" i="20"/>
  <c r="J63" i="20"/>
  <c r="I63" i="20"/>
  <c r="U62" i="20"/>
  <c r="T62" i="20"/>
  <c r="Q62" i="20"/>
  <c r="P62" i="20"/>
  <c r="O62" i="20"/>
  <c r="N62" i="20"/>
  <c r="M62" i="20"/>
  <c r="K62" i="20"/>
  <c r="J62" i="20"/>
  <c r="I62" i="20"/>
  <c r="U61" i="20"/>
  <c r="T61" i="20"/>
  <c r="Q61" i="20"/>
  <c r="P61" i="20"/>
  <c r="O61" i="20"/>
  <c r="N61" i="20"/>
  <c r="M61" i="20"/>
  <c r="K61" i="20"/>
  <c r="J61" i="20"/>
  <c r="I61" i="20"/>
  <c r="U60" i="20"/>
  <c r="T60" i="20"/>
  <c r="Q60" i="20"/>
  <c r="P60" i="20"/>
  <c r="O60" i="20"/>
  <c r="N60" i="20"/>
  <c r="M60" i="20"/>
  <c r="K60" i="20"/>
  <c r="J60" i="20"/>
  <c r="I60" i="20"/>
  <c r="U59" i="20"/>
  <c r="T59" i="20"/>
  <c r="Q59" i="20"/>
  <c r="P59" i="20"/>
  <c r="O59" i="20"/>
  <c r="N59" i="20"/>
  <c r="M59" i="20"/>
  <c r="K59" i="20"/>
  <c r="J59" i="20"/>
  <c r="I59" i="20"/>
  <c r="U58" i="20"/>
  <c r="T58" i="20"/>
  <c r="Q58" i="20"/>
  <c r="P58" i="20"/>
  <c r="O58" i="20"/>
  <c r="N58" i="20"/>
  <c r="M58" i="20"/>
  <c r="K58" i="20"/>
  <c r="J58" i="20"/>
  <c r="I58" i="20"/>
  <c r="U57" i="20"/>
  <c r="T57" i="20"/>
  <c r="Q57" i="20"/>
  <c r="P57" i="20"/>
  <c r="O57" i="20"/>
  <c r="N57" i="20"/>
  <c r="M57" i="20"/>
  <c r="K57" i="20"/>
  <c r="J57" i="20"/>
  <c r="I57" i="20"/>
  <c r="U56" i="20"/>
  <c r="T56" i="20"/>
  <c r="Q56" i="20"/>
  <c r="P56" i="20"/>
  <c r="O56" i="20"/>
  <c r="N56" i="20"/>
  <c r="M56" i="20"/>
  <c r="K56" i="20"/>
  <c r="J56" i="20"/>
  <c r="I56" i="20"/>
  <c r="U55" i="20"/>
  <c r="T55" i="20"/>
  <c r="Q55" i="20"/>
  <c r="P55" i="20"/>
  <c r="O55" i="20"/>
  <c r="N55" i="20"/>
  <c r="M55" i="20"/>
  <c r="K55" i="20"/>
  <c r="J55" i="20"/>
  <c r="I55" i="20"/>
  <c r="U54" i="20"/>
  <c r="T54" i="20"/>
  <c r="Q54" i="20"/>
  <c r="P54" i="20"/>
  <c r="O54" i="20"/>
  <c r="N54" i="20"/>
  <c r="M54" i="20"/>
  <c r="K54" i="20"/>
  <c r="J54" i="20"/>
  <c r="I54" i="20"/>
  <c r="U53" i="20"/>
  <c r="T53" i="20"/>
  <c r="Q53" i="20"/>
  <c r="P53" i="20"/>
  <c r="O53" i="20"/>
  <c r="N53" i="20"/>
  <c r="M53" i="20"/>
  <c r="K53" i="20"/>
  <c r="J53" i="20"/>
  <c r="I53" i="20"/>
  <c r="U52" i="20"/>
  <c r="T52" i="20"/>
  <c r="Q52" i="20"/>
  <c r="P52" i="20"/>
  <c r="O52" i="20"/>
  <c r="N52" i="20"/>
  <c r="M52" i="20"/>
  <c r="K52" i="20"/>
  <c r="J52" i="20"/>
  <c r="I52" i="20"/>
  <c r="U51" i="20"/>
  <c r="T51" i="20"/>
  <c r="Q51" i="20"/>
  <c r="P51" i="20"/>
  <c r="O51" i="20"/>
  <c r="N51" i="20"/>
  <c r="M51" i="20"/>
  <c r="K51" i="20"/>
  <c r="J51" i="20"/>
  <c r="I51" i="20"/>
  <c r="U50" i="20"/>
  <c r="T50" i="20"/>
  <c r="Q50" i="20"/>
  <c r="P50" i="20"/>
  <c r="O50" i="20"/>
  <c r="N50" i="20"/>
  <c r="M50" i="20"/>
  <c r="K50" i="20"/>
  <c r="J50" i="20"/>
  <c r="I50" i="20"/>
  <c r="U49" i="20"/>
  <c r="T49" i="20"/>
  <c r="Q49" i="20"/>
  <c r="P49" i="20"/>
  <c r="O49" i="20"/>
  <c r="N49" i="20"/>
  <c r="M49" i="20"/>
  <c r="K49" i="20"/>
  <c r="J49" i="20"/>
  <c r="I49" i="20"/>
  <c r="U47" i="20"/>
  <c r="T47" i="20"/>
  <c r="Q47" i="20"/>
  <c r="P47" i="20"/>
  <c r="O47" i="20"/>
  <c r="N47" i="20"/>
  <c r="M47" i="20"/>
  <c r="K47" i="20"/>
  <c r="J47" i="20"/>
  <c r="I47" i="20"/>
  <c r="U46" i="20"/>
  <c r="T46" i="20"/>
  <c r="Q46" i="20"/>
  <c r="P46" i="20"/>
  <c r="O46" i="20"/>
  <c r="N46" i="20"/>
  <c r="M46" i="20"/>
  <c r="K46" i="20"/>
  <c r="J46" i="20"/>
  <c r="I46" i="20"/>
  <c r="U45" i="20"/>
  <c r="T45" i="20"/>
  <c r="Q45" i="20"/>
  <c r="P45" i="20"/>
  <c r="O45" i="20"/>
  <c r="N45" i="20"/>
  <c r="M45" i="20"/>
  <c r="K45" i="20"/>
  <c r="J45" i="20"/>
  <c r="I45" i="20"/>
  <c r="U44" i="20"/>
  <c r="T44" i="20"/>
  <c r="Q44" i="20"/>
  <c r="P44" i="20"/>
  <c r="O44" i="20"/>
  <c r="N44" i="20"/>
  <c r="M44" i="20"/>
  <c r="K44" i="20"/>
  <c r="J44" i="20"/>
  <c r="I44" i="20"/>
  <c r="U43" i="20"/>
  <c r="T43" i="20"/>
  <c r="Q43" i="20"/>
  <c r="P43" i="20"/>
  <c r="O43" i="20"/>
  <c r="N43" i="20"/>
  <c r="M43" i="20"/>
  <c r="K43" i="20"/>
  <c r="J43" i="20"/>
  <c r="I43" i="20"/>
  <c r="U42" i="20"/>
  <c r="T42" i="20"/>
  <c r="Q42" i="20"/>
  <c r="P42" i="20"/>
  <c r="O42" i="20"/>
  <c r="N42" i="20"/>
  <c r="M42" i="20"/>
  <c r="K42" i="20"/>
  <c r="J42" i="20"/>
  <c r="I42" i="20"/>
  <c r="U41" i="20"/>
  <c r="T41" i="20"/>
  <c r="Q41" i="20"/>
  <c r="P41" i="20"/>
  <c r="O41" i="20"/>
  <c r="N41" i="20"/>
  <c r="M41" i="20"/>
  <c r="K41" i="20"/>
  <c r="J41" i="20"/>
  <c r="I41" i="20"/>
  <c r="U40" i="20"/>
  <c r="T40" i="20"/>
  <c r="Q40" i="20"/>
  <c r="P40" i="20"/>
  <c r="O40" i="20"/>
  <c r="N40" i="20"/>
  <c r="M40" i="20"/>
  <c r="K40" i="20"/>
  <c r="J40" i="20"/>
  <c r="I40" i="20"/>
  <c r="U39" i="20"/>
  <c r="T39" i="20"/>
  <c r="Q39" i="20"/>
  <c r="P39" i="20"/>
  <c r="O39" i="20"/>
  <c r="N39" i="20"/>
  <c r="M39" i="20"/>
  <c r="K39" i="20"/>
  <c r="J39" i="20"/>
  <c r="I39" i="20"/>
  <c r="U38" i="20"/>
  <c r="T38" i="20"/>
  <c r="Q38" i="20"/>
  <c r="P38" i="20"/>
  <c r="O38" i="20"/>
  <c r="N38" i="20"/>
  <c r="M38" i="20"/>
  <c r="K38" i="20"/>
  <c r="J38" i="20"/>
  <c r="I38" i="20"/>
  <c r="U37" i="20"/>
  <c r="T37" i="20"/>
  <c r="Q37" i="20"/>
  <c r="P37" i="20"/>
  <c r="O37" i="20"/>
  <c r="N37" i="20"/>
  <c r="M37" i="20"/>
  <c r="K37" i="20"/>
  <c r="J37" i="20"/>
  <c r="I37" i="20"/>
  <c r="U36" i="20"/>
  <c r="T36" i="20"/>
  <c r="Q36" i="20"/>
  <c r="P36" i="20"/>
  <c r="O36" i="20"/>
  <c r="N36" i="20"/>
  <c r="M36" i="20"/>
  <c r="K36" i="20"/>
  <c r="J36" i="20"/>
  <c r="I36" i="20"/>
  <c r="U35" i="20"/>
  <c r="T35" i="20"/>
  <c r="Q35" i="20"/>
  <c r="P35" i="20"/>
  <c r="O35" i="20"/>
  <c r="N35" i="20"/>
  <c r="M35" i="20"/>
  <c r="K35" i="20"/>
  <c r="J35" i="20"/>
  <c r="I35" i="20"/>
  <c r="U34" i="20"/>
  <c r="T34" i="20"/>
  <c r="Q34" i="20"/>
  <c r="P34" i="20"/>
  <c r="O34" i="20"/>
  <c r="N34" i="20"/>
  <c r="M34" i="20"/>
  <c r="K34" i="20"/>
  <c r="J34" i="20"/>
  <c r="I34" i="20"/>
  <c r="U33" i="20"/>
  <c r="T33" i="20"/>
  <c r="Q33" i="20"/>
  <c r="P33" i="20"/>
  <c r="O33" i="20"/>
  <c r="N33" i="20"/>
  <c r="M33" i="20"/>
  <c r="K33" i="20"/>
  <c r="J33" i="20"/>
  <c r="I33" i="20"/>
  <c r="U32" i="20"/>
  <c r="T32" i="20"/>
  <c r="Q32" i="20"/>
  <c r="P32" i="20"/>
  <c r="O32" i="20"/>
  <c r="N32" i="20"/>
  <c r="M32" i="20"/>
  <c r="K32" i="20"/>
  <c r="J32" i="20"/>
  <c r="I32" i="20"/>
  <c r="U31" i="20"/>
  <c r="T31" i="20"/>
  <c r="Q31" i="20"/>
  <c r="P31" i="20"/>
  <c r="O31" i="20"/>
  <c r="N31" i="20"/>
  <c r="M31" i="20"/>
  <c r="K31" i="20"/>
  <c r="J31" i="20"/>
  <c r="I31" i="20"/>
  <c r="U30" i="20"/>
  <c r="T30" i="20"/>
  <c r="Q30" i="20"/>
  <c r="P30" i="20"/>
  <c r="O30" i="20"/>
  <c r="N30" i="20"/>
  <c r="M30" i="20"/>
  <c r="K30" i="20"/>
  <c r="J30" i="20"/>
  <c r="I30" i="20"/>
  <c r="U29" i="20"/>
  <c r="T29" i="20"/>
  <c r="Q29" i="20"/>
  <c r="P29" i="20"/>
  <c r="O29" i="20"/>
  <c r="N29" i="20"/>
  <c r="M29" i="20"/>
  <c r="J29" i="20"/>
  <c r="I29" i="20"/>
  <c r="U28" i="20"/>
  <c r="T28" i="20"/>
  <c r="Q28" i="20"/>
  <c r="P28" i="20"/>
  <c r="O28" i="20"/>
  <c r="N28" i="20"/>
  <c r="M28" i="20"/>
  <c r="J28" i="20"/>
  <c r="I28" i="20"/>
  <c r="U27" i="20"/>
  <c r="T27" i="20"/>
  <c r="Q27" i="20"/>
  <c r="P27" i="20"/>
  <c r="O27" i="20"/>
  <c r="N27" i="20"/>
  <c r="M27" i="20"/>
  <c r="J27" i="20"/>
  <c r="I27" i="20"/>
  <c r="U26" i="20"/>
  <c r="T26" i="20"/>
  <c r="Q26" i="20"/>
  <c r="P26" i="20"/>
  <c r="O26" i="20"/>
  <c r="N26" i="20"/>
  <c r="M26" i="20"/>
  <c r="J26" i="20"/>
  <c r="I26" i="20"/>
  <c r="U25" i="20"/>
  <c r="T25" i="20"/>
  <c r="Q25" i="20"/>
  <c r="P25" i="20"/>
  <c r="O25" i="20"/>
  <c r="N25" i="20"/>
  <c r="M25" i="20"/>
  <c r="J25" i="20"/>
  <c r="I25" i="20"/>
  <c r="U24" i="20"/>
  <c r="T24" i="20"/>
  <c r="Q24" i="20"/>
  <c r="P24" i="20"/>
  <c r="O24" i="20"/>
  <c r="N24" i="20"/>
  <c r="M24" i="20"/>
  <c r="J24" i="20"/>
  <c r="I24" i="20"/>
  <c r="U23" i="20"/>
  <c r="T23" i="20"/>
  <c r="Q23" i="20"/>
  <c r="P23" i="20"/>
  <c r="O23" i="20"/>
  <c r="N23" i="20"/>
  <c r="M23" i="20"/>
  <c r="J23" i="20"/>
  <c r="I23" i="20"/>
  <c r="U22" i="20"/>
  <c r="T22" i="20"/>
  <c r="Q22" i="20"/>
  <c r="P22" i="20"/>
  <c r="O22" i="20"/>
  <c r="N22" i="20"/>
  <c r="M22" i="20"/>
  <c r="J22" i="20"/>
  <c r="I22" i="20"/>
  <c r="U21" i="20"/>
  <c r="T21" i="20"/>
  <c r="Q21" i="20"/>
  <c r="P21" i="20"/>
  <c r="O21" i="20"/>
  <c r="N21" i="20"/>
  <c r="M21" i="20"/>
  <c r="K21" i="20"/>
  <c r="J21" i="20"/>
  <c r="I21" i="20"/>
  <c r="U19" i="20"/>
  <c r="T19" i="20"/>
  <c r="Q19" i="20"/>
  <c r="P19" i="20"/>
  <c r="O19" i="20"/>
  <c r="N19" i="20"/>
  <c r="M19" i="20"/>
  <c r="J19" i="20"/>
  <c r="I19" i="20"/>
  <c r="U18" i="20"/>
  <c r="T18" i="20"/>
  <c r="Q18" i="20"/>
  <c r="P18" i="20"/>
  <c r="O18" i="20"/>
  <c r="N18" i="20"/>
  <c r="M18" i="20"/>
  <c r="J18" i="20"/>
  <c r="I18" i="20"/>
  <c r="U17" i="20"/>
  <c r="T17" i="20"/>
  <c r="Q17" i="20"/>
  <c r="P17" i="20"/>
  <c r="O17" i="20"/>
  <c r="N17" i="20"/>
  <c r="M17" i="20"/>
  <c r="K17" i="20"/>
  <c r="J17" i="20"/>
  <c r="I17" i="20"/>
  <c r="U16" i="20"/>
  <c r="T16" i="20"/>
  <c r="Q16" i="20"/>
  <c r="P16" i="20"/>
  <c r="O16" i="20"/>
  <c r="N16" i="20"/>
  <c r="M16" i="20"/>
  <c r="K16" i="20"/>
  <c r="J16" i="20"/>
  <c r="I16" i="20"/>
  <c r="U15" i="20"/>
  <c r="T15" i="20"/>
  <c r="Q15" i="20"/>
  <c r="P15" i="20"/>
  <c r="O15" i="20"/>
  <c r="N15" i="20"/>
  <c r="M15" i="20"/>
  <c r="J15" i="20"/>
  <c r="I15" i="20"/>
  <c r="U14" i="20"/>
  <c r="T14" i="20"/>
  <c r="Q14" i="20"/>
  <c r="P14" i="20"/>
  <c r="O14" i="20"/>
  <c r="N14" i="20"/>
  <c r="M14" i="20"/>
  <c r="J14" i="20"/>
  <c r="I14" i="20"/>
  <c r="U11" i="20"/>
  <c r="T11" i="20"/>
  <c r="Q11" i="20"/>
  <c r="P11" i="20"/>
  <c r="O11" i="20"/>
  <c r="N11" i="20"/>
  <c r="M11" i="20"/>
  <c r="K11" i="20"/>
  <c r="J11" i="20"/>
  <c r="I11" i="20"/>
  <c r="U10" i="20"/>
  <c r="T10" i="20"/>
  <c r="Q10" i="20"/>
  <c r="P10" i="20"/>
  <c r="O10" i="20"/>
  <c r="N10" i="20"/>
  <c r="M10" i="20"/>
  <c r="K10" i="20"/>
  <c r="J10" i="20"/>
  <c r="I10" i="20"/>
  <c r="T2" i="20"/>
  <c r="V24" i="21" s="1"/>
  <c r="W24" i="21" s="1"/>
  <c r="X24" i="21" s="1"/>
  <c r="O52" i="23"/>
  <c r="N52" i="23"/>
  <c r="U51" i="23"/>
  <c r="T51" i="23"/>
  <c r="O51" i="23"/>
  <c r="N51" i="23"/>
  <c r="M51" i="23"/>
  <c r="K51" i="23"/>
  <c r="J51" i="23"/>
  <c r="I51" i="23"/>
  <c r="U50" i="23"/>
  <c r="T50" i="23"/>
  <c r="O50" i="23"/>
  <c r="N50" i="23"/>
  <c r="M50" i="23"/>
  <c r="K50" i="23"/>
  <c r="J50" i="23"/>
  <c r="I50" i="23"/>
  <c r="U49" i="23"/>
  <c r="T49" i="23"/>
  <c r="O49" i="23"/>
  <c r="N49" i="23"/>
  <c r="M49" i="23"/>
  <c r="K49" i="23"/>
  <c r="J49" i="23"/>
  <c r="I49" i="23"/>
  <c r="U48" i="23"/>
  <c r="T48" i="23"/>
  <c r="O48" i="23"/>
  <c r="N48" i="23"/>
  <c r="M48" i="23"/>
  <c r="K48" i="23"/>
  <c r="J48" i="23"/>
  <c r="I48" i="23"/>
  <c r="U47" i="23"/>
  <c r="T47" i="23"/>
  <c r="O47" i="23"/>
  <c r="N47" i="23"/>
  <c r="M47" i="23"/>
  <c r="K47" i="23"/>
  <c r="J47" i="23"/>
  <c r="I47" i="23"/>
  <c r="U46" i="23"/>
  <c r="T46" i="23"/>
  <c r="O46" i="23"/>
  <c r="N46" i="23"/>
  <c r="M46" i="23"/>
  <c r="K46" i="23"/>
  <c r="J46" i="23"/>
  <c r="I46" i="23"/>
  <c r="U45" i="23"/>
  <c r="T45" i="23"/>
  <c r="O45" i="23"/>
  <c r="N45" i="23"/>
  <c r="M45" i="23"/>
  <c r="K45" i="23"/>
  <c r="J45" i="23"/>
  <c r="I45" i="23"/>
  <c r="U44" i="23"/>
  <c r="T44" i="23"/>
  <c r="O44" i="23"/>
  <c r="N44" i="23"/>
  <c r="M44" i="23"/>
  <c r="K44" i="23"/>
  <c r="J44" i="23"/>
  <c r="I44" i="23"/>
  <c r="U43" i="23"/>
  <c r="T43" i="23"/>
  <c r="O43" i="23"/>
  <c r="N43" i="23"/>
  <c r="M43" i="23"/>
  <c r="K43" i="23"/>
  <c r="J43" i="23"/>
  <c r="I43" i="23"/>
  <c r="U42" i="23"/>
  <c r="T42" i="23"/>
  <c r="O42" i="23"/>
  <c r="N42" i="23"/>
  <c r="M42" i="23"/>
  <c r="K42" i="23"/>
  <c r="J42" i="23"/>
  <c r="I42" i="23"/>
  <c r="U41" i="23"/>
  <c r="T41" i="23"/>
  <c r="O41" i="23"/>
  <c r="N41" i="23"/>
  <c r="M41" i="23"/>
  <c r="K41" i="23"/>
  <c r="J41" i="23"/>
  <c r="I41" i="23"/>
  <c r="U40" i="23"/>
  <c r="T40" i="23"/>
  <c r="O40" i="23"/>
  <c r="N40" i="23"/>
  <c r="M40" i="23"/>
  <c r="K40" i="23"/>
  <c r="J40" i="23"/>
  <c r="I40" i="23"/>
  <c r="U39" i="23"/>
  <c r="T39" i="23"/>
  <c r="O39" i="23"/>
  <c r="N39" i="23"/>
  <c r="M39" i="23"/>
  <c r="K39" i="23"/>
  <c r="J39" i="23"/>
  <c r="I39" i="23"/>
  <c r="U38" i="23"/>
  <c r="T38" i="23"/>
  <c r="O38" i="23"/>
  <c r="N38" i="23"/>
  <c r="M38" i="23"/>
  <c r="K38" i="23"/>
  <c r="J38" i="23"/>
  <c r="I38" i="23"/>
  <c r="U36" i="23"/>
  <c r="T36" i="23"/>
  <c r="Q36" i="23"/>
  <c r="P36" i="23"/>
  <c r="O36" i="23"/>
  <c r="N36" i="23"/>
  <c r="M36" i="23"/>
  <c r="K36" i="23"/>
  <c r="J36" i="23"/>
  <c r="I36" i="23"/>
  <c r="U35" i="23"/>
  <c r="T35" i="23"/>
  <c r="Q35" i="23"/>
  <c r="P35" i="23"/>
  <c r="O35" i="23"/>
  <c r="N35" i="23"/>
  <c r="M35" i="23"/>
  <c r="K35" i="23"/>
  <c r="J35" i="23"/>
  <c r="I35" i="23"/>
  <c r="U34" i="23"/>
  <c r="T34" i="23"/>
  <c r="Q34" i="23"/>
  <c r="P34" i="23"/>
  <c r="O34" i="23"/>
  <c r="N34" i="23"/>
  <c r="M34" i="23"/>
  <c r="K34" i="23"/>
  <c r="J34" i="23"/>
  <c r="I34" i="23"/>
  <c r="U33" i="23"/>
  <c r="T33" i="23"/>
  <c r="Q33" i="23"/>
  <c r="P33" i="23"/>
  <c r="O33" i="23"/>
  <c r="N33" i="23"/>
  <c r="M33" i="23"/>
  <c r="K33" i="23"/>
  <c r="J33" i="23"/>
  <c r="I33" i="23"/>
  <c r="U32" i="23"/>
  <c r="T32" i="23"/>
  <c r="Q32" i="23"/>
  <c r="P32" i="23"/>
  <c r="O32" i="23"/>
  <c r="N32" i="23"/>
  <c r="M32" i="23"/>
  <c r="K32" i="23"/>
  <c r="J32" i="23"/>
  <c r="I32" i="23"/>
  <c r="U31" i="23"/>
  <c r="T31" i="23"/>
  <c r="Q31" i="23"/>
  <c r="P31" i="23"/>
  <c r="O31" i="23"/>
  <c r="N31" i="23"/>
  <c r="M31" i="23"/>
  <c r="K31" i="23"/>
  <c r="J31" i="23"/>
  <c r="I31" i="23"/>
  <c r="U30" i="23"/>
  <c r="T30" i="23"/>
  <c r="Q30" i="23"/>
  <c r="P30" i="23"/>
  <c r="O30" i="23"/>
  <c r="N30" i="23"/>
  <c r="M30" i="23"/>
  <c r="K30" i="23"/>
  <c r="J30" i="23"/>
  <c r="I30" i="23"/>
  <c r="U29" i="23"/>
  <c r="T29" i="23"/>
  <c r="Q29" i="23"/>
  <c r="P29" i="23"/>
  <c r="O29" i="23"/>
  <c r="N29" i="23"/>
  <c r="M29" i="23"/>
  <c r="K29" i="23"/>
  <c r="J29" i="23"/>
  <c r="I29" i="23"/>
  <c r="U28" i="23"/>
  <c r="T28" i="23"/>
  <c r="Q28" i="23"/>
  <c r="P28" i="23"/>
  <c r="O28" i="23"/>
  <c r="N28" i="23"/>
  <c r="M28" i="23"/>
  <c r="K28" i="23"/>
  <c r="J28" i="23"/>
  <c r="I28" i="23"/>
  <c r="U27" i="23"/>
  <c r="T27" i="23"/>
  <c r="Q27" i="23"/>
  <c r="P27" i="23"/>
  <c r="O27" i="23"/>
  <c r="N27" i="23"/>
  <c r="M27" i="23"/>
  <c r="K27" i="23"/>
  <c r="J27" i="23"/>
  <c r="I27" i="23"/>
  <c r="U26" i="23"/>
  <c r="T26" i="23"/>
  <c r="Q26" i="23"/>
  <c r="P26" i="23"/>
  <c r="O26" i="23"/>
  <c r="N26" i="23"/>
  <c r="M26" i="23"/>
  <c r="K26" i="23"/>
  <c r="J26" i="23"/>
  <c r="I26" i="23"/>
  <c r="U25" i="23"/>
  <c r="T25" i="23"/>
  <c r="Q25" i="23"/>
  <c r="P25" i="23"/>
  <c r="O25" i="23"/>
  <c r="N25" i="23"/>
  <c r="M25" i="23"/>
  <c r="K25" i="23"/>
  <c r="J25" i="23"/>
  <c r="I25" i="23"/>
  <c r="U24" i="23"/>
  <c r="T24" i="23"/>
  <c r="Q24" i="23"/>
  <c r="P24" i="23"/>
  <c r="O24" i="23"/>
  <c r="N24" i="23"/>
  <c r="M24" i="23"/>
  <c r="K24" i="23"/>
  <c r="J24" i="23"/>
  <c r="I24" i="23"/>
  <c r="U23" i="23"/>
  <c r="T23" i="23"/>
  <c r="Q23" i="23"/>
  <c r="P23" i="23"/>
  <c r="O23" i="23"/>
  <c r="N23" i="23"/>
  <c r="M23" i="23"/>
  <c r="K23" i="23"/>
  <c r="J23" i="23"/>
  <c r="I23" i="23"/>
  <c r="U22" i="23"/>
  <c r="T22" i="23"/>
  <c r="Q22" i="23"/>
  <c r="P22" i="23"/>
  <c r="O22" i="23"/>
  <c r="N22" i="23"/>
  <c r="M22" i="23"/>
  <c r="K22" i="23"/>
  <c r="J22" i="23"/>
  <c r="I22" i="23"/>
  <c r="U21" i="23"/>
  <c r="T21" i="23"/>
  <c r="P21" i="23"/>
  <c r="N21" i="23"/>
  <c r="M21" i="23"/>
  <c r="K21" i="23"/>
  <c r="O21" i="23" s="1"/>
  <c r="J21" i="23"/>
  <c r="Q21" i="23" s="1"/>
  <c r="I21" i="23"/>
  <c r="U20" i="23"/>
  <c r="T20" i="23"/>
  <c r="P20" i="23"/>
  <c r="N20" i="23"/>
  <c r="M20" i="23"/>
  <c r="K20" i="23"/>
  <c r="O20" i="23" s="1"/>
  <c r="J20" i="23"/>
  <c r="Q20" i="23" s="1"/>
  <c r="I20" i="23"/>
  <c r="U19" i="23"/>
  <c r="T19" i="23"/>
  <c r="Q19" i="23"/>
  <c r="P19" i="23"/>
  <c r="O19" i="23"/>
  <c r="N19" i="23"/>
  <c r="M19" i="23"/>
  <c r="K19" i="23"/>
  <c r="J19" i="23"/>
  <c r="I19" i="23"/>
  <c r="U18" i="23"/>
  <c r="T18" i="23"/>
  <c r="P18" i="23"/>
  <c r="N18" i="23"/>
  <c r="M18" i="23"/>
  <c r="K18" i="23"/>
  <c r="O18" i="23" s="1"/>
  <c r="J18" i="23"/>
  <c r="Q18" i="23" s="1"/>
  <c r="I18" i="23"/>
  <c r="U17" i="23"/>
  <c r="T17" i="23"/>
  <c r="Q17" i="23"/>
  <c r="P17" i="23"/>
  <c r="O17" i="23"/>
  <c r="N17" i="23"/>
  <c r="M17" i="23"/>
  <c r="K17" i="23"/>
  <c r="J17" i="23"/>
  <c r="I17" i="23"/>
  <c r="U16" i="23"/>
  <c r="T16" i="23"/>
  <c r="Q16" i="23"/>
  <c r="P16" i="23"/>
  <c r="O16" i="23"/>
  <c r="N16" i="23"/>
  <c r="M16" i="23"/>
  <c r="K16" i="23"/>
  <c r="J16" i="23"/>
  <c r="I16" i="23"/>
  <c r="U15" i="23"/>
  <c r="T15" i="23"/>
  <c r="Q15" i="23"/>
  <c r="P15" i="23"/>
  <c r="O15" i="23"/>
  <c r="N15" i="23"/>
  <c r="M15" i="23"/>
  <c r="K15" i="23"/>
  <c r="J15" i="23"/>
  <c r="I15" i="23"/>
  <c r="U14" i="23"/>
  <c r="T14" i="23"/>
  <c r="Q14" i="23"/>
  <c r="P14" i="23"/>
  <c r="O14" i="23"/>
  <c r="N14" i="23"/>
  <c r="M14" i="23"/>
  <c r="K14" i="23"/>
  <c r="J14" i="23"/>
  <c r="I14" i="23"/>
  <c r="U13" i="23"/>
  <c r="T13" i="23"/>
  <c r="Q13" i="23"/>
  <c r="P13" i="23"/>
  <c r="O13" i="23"/>
  <c r="N13" i="23"/>
  <c r="M13" i="23"/>
  <c r="K13" i="23"/>
  <c r="J13" i="23"/>
  <c r="I13" i="23"/>
  <c r="U12" i="23"/>
  <c r="T12" i="23"/>
  <c r="Q12" i="23"/>
  <c r="P12" i="23"/>
  <c r="O12" i="23"/>
  <c r="N12" i="23"/>
  <c r="M12" i="23"/>
  <c r="K12" i="23"/>
  <c r="J12" i="23"/>
  <c r="I12" i="23"/>
  <c r="U11" i="23"/>
  <c r="T11" i="23"/>
  <c r="Q11" i="23"/>
  <c r="P11" i="23"/>
  <c r="O11" i="23"/>
  <c r="N11" i="23"/>
  <c r="M11" i="23"/>
  <c r="K11" i="23"/>
  <c r="J11" i="23"/>
  <c r="I11" i="23"/>
  <c r="R7" i="23"/>
  <c r="P46" i="23" s="1"/>
  <c r="D7" i="23"/>
  <c r="T2" i="23"/>
  <c r="V23" i="23" s="1"/>
  <c r="W23" i="23" s="1"/>
  <c r="X23" i="23" s="1"/>
  <c r="T151" i="18"/>
  <c r="Q151" i="18"/>
  <c r="M151" i="18"/>
  <c r="N151" i="18" s="1"/>
  <c r="U151" i="18" s="1"/>
  <c r="J151" i="18"/>
  <c r="P151" i="18" s="1"/>
  <c r="I151" i="18"/>
  <c r="U150" i="18"/>
  <c r="T150" i="18"/>
  <c r="N150" i="18"/>
  <c r="M150" i="18"/>
  <c r="J150" i="18"/>
  <c r="I150" i="18"/>
  <c r="T148" i="18"/>
  <c r="Q148" i="18"/>
  <c r="P148" i="18"/>
  <c r="M148" i="18"/>
  <c r="N148" i="18" s="1"/>
  <c r="U148" i="18" s="1"/>
  <c r="J148" i="18"/>
  <c r="I148" i="18"/>
  <c r="K148" i="18" s="1"/>
  <c r="O148" i="18" s="1"/>
  <c r="U147" i="18"/>
  <c r="T147" i="18"/>
  <c r="N147" i="18"/>
  <c r="M147" i="18"/>
  <c r="J147" i="18"/>
  <c r="I147" i="18"/>
  <c r="T146" i="18"/>
  <c r="Q146" i="18"/>
  <c r="P146" i="18"/>
  <c r="M146" i="18"/>
  <c r="N146" i="18" s="1"/>
  <c r="U146" i="18" s="1"/>
  <c r="J146" i="18"/>
  <c r="I146" i="18"/>
  <c r="K146" i="18" s="1"/>
  <c r="O146" i="18" s="1"/>
  <c r="U145" i="18"/>
  <c r="T145" i="18"/>
  <c r="N145" i="18"/>
  <c r="M145" i="18"/>
  <c r="J145" i="18"/>
  <c r="I145" i="18"/>
  <c r="T144" i="18"/>
  <c r="Q144" i="18"/>
  <c r="P144" i="18"/>
  <c r="M144" i="18"/>
  <c r="N144" i="18" s="1"/>
  <c r="U144" i="18" s="1"/>
  <c r="J144" i="18"/>
  <c r="I144" i="18"/>
  <c r="K144" i="18" s="1"/>
  <c r="U143" i="18"/>
  <c r="T143" i="18"/>
  <c r="N143" i="18"/>
  <c r="M143" i="18"/>
  <c r="J143" i="18"/>
  <c r="I143" i="18"/>
  <c r="T142" i="18"/>
  <c r="Q142" i="18"/>
  <c r="P142" i="18"/>
  <c r="M142" i="18"/>
  <c r="N142" i="18" s="1"/>
  <c r="U142" i="18" s="1"/>
  <c r="J142" i="18"/>
  <c r="I142" i="18"/>
  <c r="K142" i="18" s="1"/>
  <c r="U141" i="18"/>
  <c r="T141" i="18"/>
  <c r="N141" i="18"/>
  <c r="M141" i="18"/>
  <c r="J141" i="18"/>
  <c r="I141" i="18"/>
  <c r="Q140" i="18"/>
  <c r="T139" i="18"/>
  <c r="Q139" i="18"/>
  <c r="N139" i="18"/>
  <c r="U139" i="18" s="1"/>
  <c r="M139" i="18"/>
  <c r="J139" i="18"/>
  <c r="P139" i="18" s="1"/>
  <c r="I139" i="18"/>
  <c r="T138" i="18"/>
  <c r="P138" i="18"/>
  <c r="M138" i="18"/>
  <c r="N138" i="18" s="1"/>
  <c r="U138" i="18" s="1"/>
  <c r="K138" i="18"/>
  <c r="J138" i="18"/>
  <c r="Q138" i="18" s="1"/>
  <c r="I138" i="18"/>
  <c r="T137" i="18"/>
  <c r="Q137" i="18"/>
  <c r="N137" i="18"/>
  <c r="U137" i="18" s="1"/>
  <c r="M137" i="18"/>
  <c r="J137" i="18"/>
  <c r="P137" i="18" s="1"/>
  <c r="I137" i="18"/>
  <c r="T136" i="18"/>
  <c r="P136" i="18"/>
  <c r="M136" i="18"/>
  <c r="N136" i="18" s="1"/>
  <c r="U136" i="18" s="1"/>
  <c r="K136" i="18"/>
  <c r="J136" i="18"/>
  <c r="Q136" i="18" s="1"/>
  <c r="I136" i="18"/>
  <c r="T135" i="18"/>
  <c r="Q135" i="18"/>
  <c r="N135" i="18"/>
  <c r="U135" i="18" s="1"/>
  <c r="M135" i="18"/>
  <c r="J135" i="18"/>
  <c r="P135" i="18" s="1"/>
  <c r="I135" i="18"/>
  <c r="T134" i="18"/>
  <c r="P134" i="18"/>
  <c r="M134" i="18"/>
  <c r="N134" i="18" s="1"/>
  <c r="U134" i="18" s="1"/>
  <c r="K134" i="18"/>
  <c r="J134" i="18"/>
  <c r="Q134" i="18" s="1"/>
  <c r="I134" i="18"/>
  <c r="T133" i="18"/>
  <c r="Q133" i="18"/>
  <c r="N133" i="18"/>
  <c r="U133" i="18" s="1"/>
  <c r="M133" i="18"/>
  <c r="J133" i="18"/>
  <c r="P133" i="18" s="1"/>
  <c r="I133" i="18"/>
  <c r="T132" i="18"/>
  <c r="P132" i="18"/>
  <c r="M132" i="18"/>
  <c r="N132" i="18" s="1"/>
  <c r="U132" i="18" s="1"/>
  <c r="K132" i="18"/>
  <c r="J132" i="18"/>
  <c r="Q132" i="18" s="1"/>
  <c r="I132" i="18"/>
  <c r="T131" i="18"/>
  <c r="Q131" i="18"/>
  <c r="N131" i="18"/>
  <c r="U131" i="18" s="1"/>
  <c r="M131" i="18"/>
  <c r="J131" i="18"/>
  <c r="P131" i="18" s="1"/>
  <c r="I131" i="18"/>
  <c r="T130" i="18"/>
  <c r="P130" i="18"/>
  <c r="N130" i="18"/>
  <c r="U130" i="18" s="1"/>
  <c r="M130" i="18"/>
  <c r="K130" i="18"/>
  <c r="O130" i="18" s="1"/>
  <c r="J130" i="18"/>
  <c r="Q130" i="18" s="1"/>
  <c r="I130" i="18"/>
  <c r="T129" i="18"/>
  <c r="Q129" i="18"/>
  <c r="P129" i="18"/>
  <c r="N129" i="18"/>
  <c r="U129" i="18" s="1"/>
  <c r="M129" i="18"/>
  <c r="J129" i="18"/>
  <c r="I129" i="18"/>
  <c r="K129" i="18" s="1"/>
  <c r="T128" i="18"/>
  <c r="P128" i="18"/>
  <c r="N128" i="18"/>
  <c r="U128" i="18" s="1"/>
  <c r="M128" i="18"/>
  <c r="K128" i="18"/>
  <c r="O128" i="18" s="1"/>
  <c r="J128" i="18"/>
  <c r="Q128" i="18" s="1"/>
  <c r="I128" i="18"/>
  <c r="T127" i="18"/>
  <c r="Q127" i="18"/>
  <c r="P127" i="18"/>
  <c r="N127" i="18"/>
  <c r="U127" i="18" s="1"/>
  <c r="M127" i="18"/>
  <c r="J127" i="18"/>
  <c r="I127" i="18"/>
  <c r="K127" i="18" s="1"/>
  <c r="O127" i="18" s="1"/>
  <c r="T126" i="18"/>
  <c r="P126" i="18"/>
  <c r="N126" i="18"/>
  <c r="U126" i="18" s="1"/>
  <c r="M126" i="18"/>
  <c r="K126" i="18"/>
  <c r="O126" i="18" s="1"/>
  <c r="J126" i="18"/>
  <c r="Q126" i="18" s="1"/>
  <c r="I126" i="18"/>
  <c r="T125" i="18"/>
  <c r="Q125" i="18"/>
  <c r="P125" i="18"/>
  <c r="N125" i="18"/>
  <c r="U125" i="18" s="1"/>
  <c r="M125" i="18"/>
  <c r="J125" i="18"/>
  <c r="I125" i="18"/>
  <c r="K125" i="18" s="1"/>
  <c r="T124" i="18"/>
  <c r="P124" i="18"/>
  <c r="N124" i="18"/>
  <c r="U124" i="18" s="1"/>
  <c r="M124" i="18"/>
  <c r="K124" i="18"/>
  <c r="O124" i="18" s="1"/>
  <c r="J124" i="18"/>
  <c r="Q124" i="18" s="1"/>
  <c r="I124" i="18"/>
  <c r="T123" i="18"/>
  <c r="Q123" i="18"/>
  <c r="P123" i="18"/>
  <c r="N123" i="18"/>
  <c r="U123" i="18" s="1"/>
  <c r="M123" i="18"/>
  <c r="J123" i="18"/>
  <c r="I123" i="18"/>
  <c r="K123" i="18" s="1"/>
  <c r="O123" i="18" s="1"/>
  <c r="T122" i="18"/>
  <c r="P122" i="18"/>
  <c r="N122" i="18"/>
  <c r="U122" i="18" s="1"/>
  <c r="M122" i="18"/>
  <c r="K122" i="18"/>
  <c r="O122" i="18" s="1"/>
  <c r="J122" i="18"/>
  <c r="Q122" i="18" s="1"/>
  <c r="I122" i="18"/>
  <c r="T121" i="18"/>
  <c r="Q121" i="18"/>
  <c r="P121" i="18"/>
  <c r="N121" i="18"/>
  <c r="U121" i="18" s="1"/>
  <c r="M121" i="18"/>
  <c r="J121" i="18"/>
  <c r="I121" i="18"/>
  <c r="K121" i="18" s="1"/>
  <c r="T120" i="18"/>
  <c r="P120" i="18"/>
  <c r="N120" i="18"/>
  <c r="U120" i="18" s="1"/>
  <c r="M120" i="18"/>
  <c r="K120" i="18"/>
  <c r="O120" i="18" s="1"/>
  <c r="J120" i="18"/>
  <c r="Q120" i="18" s="1"/>
  <c r="I120" i="18"/>
  <c r="T119" i="18"/>
  <c r="P119" i="18"/>
  <c r="N119" i="18"/>
  <c r="U119" i="18" s="1"/>
  <c r="M119" i="18"/>
  <c r="J119" i="18"/>
  <c r="Q119" i="18" s="1"/>
  <c r="I119" i="18"/>
  <c r="K119" i="18" s="1"/>
  <c r="O119" i="18" s="1"/>
  <c r="T118" i="18"/>
  <c r="P118" i="18"/>
  <c r="N118" i="18"/>
  <c r="U118" i="18" s="1"/>
  <c r="M118" i="18"/>
  <c r="K118" i="18"/>
  <c r="O118" i="18" s="1"/>
  <c r="J118" i="18"/>
  <c r="Q118" i="18" s="1"/>
  <c r="I118" i="18"/>
  <c r="T117" i="18"/>
  <c r="P117" i="18"/>
  <c r="N117" i="18"/>
  <c r="U117" i="18" s="1"/>
  <c r="M117" i="18"/>
  <c r="J117" i="18"/>
  <c r="Q117" i="18" s="1"/>
  <c r="I117" i="18"/>
  <c r="K117" i="18" s="1"/>
  <c r="O117" i="18" s="1"/>
  <c r="T116" i="18"/>
  <c r="P116" i="18"/>
  <c r="N116" i="18"/>
  <c r="U116" i="18" s="1"/>
  <c r="M116" i="18"/>
  <c r="J116" i="18"/>
  <c r="Q116" i="18" s="1"/>
  <c r="I116" i="18"/>
  <c r="K116" i="18" s="1"/>
  <c r="T115" i="18"/>
  <c r="P115" i="18"/>
  <c r="N115" i="18"/>
  <c r="U115" i="18" s="1"/>
  <c r="M115" i="18"/>
  <c r="K115" i="18"/>
  <c r="O115" i="18" s="1"/>
  <c r="J115" i="18"/>
  <c r="Q115" i="18" s="1"/>
  <c r="I115" i="18"/>
  <c r="T114" i="18"/>
  <c r="P114" i="18"/>
  <c r="N114" i="18"/>
  <c r="U114" i="18" s="1"/>
  <c r="M114" i="18"/>
  <c r="K114" i="18"/>
  <c r="O114" i="18" s="1"/>
  <c r="J114" i="18"/>
  <c r="Q114" i="18" s="1"/>
  <c r="I114" i="18"/>
  <c r="T113" i="18"/>
  <c r="P113" i="18"/>
  <c r="N113" i="18"/>
  <c r="U113" i="18" s="1"/>
  <c r="M113" i="18"/>
  <c r="J113" i="18"/>
  <c r="Q113" i="18" s="1"/>
  <c r="I113" i="18"/>
  <c r="K113" i="18" s="1"/>
  <c r="O113" i="18" s="1"/>
  <c r="T112" i="18"/>
  <c r="P112" i="18"/>
  <c r="N112" i="18"/>
  <c r="U112" i="18" s="1"/>
  <c r="M112" i="18"/>
  <c r="J112" i="18"/>
  <c r="Q112" i="18" s="1"/>
  <c r="I112" i="18"/>
  <c r="K112" i="18" s="1"/>
  <c r="O112" i="18" s="1"/>
  <c r="T111" i="18"/>
  <c r="P111" i="18"/>
  <c r="N111" i="18"/>
  <c r="U111" i="18" s="1"/>
  <c r="M111" i="18"/>
  <c r="K111" i="18"/>
  <c r="O111" i="18" s="1"/>
  <c r="J111" i="18"/>
  <c r="Q111" i="18" s="1"/>
  <c r="I111" i="18"/>
  <c r="T110" i="18"/>
  <c r="P110" i="18"/>
  <c r="N110" i="18"/>
  <c r="U110" i="18" s="1"/>
  <c r="M110" i="18"/>
  <c r="K110" i="18"/>
  <c r="O110" i="18" s="1"/>
  <c r="J110" i="18"/>
  <c r="Q110" i="18" s="1"/>
  <c r="I110" i="18"/>
  <c r="T109" i="18"/>
  <c r="P109" i="18"/>
  <c r="N109" i="18"/>
  <c r="U109" i="18" s="1"/>
  <c r="M109" i="18"/>
  <c r="J109" i="18"/>
  <c r="Q109" i="18" s="1"/>
  <c r="I109" i="18"/>
  <c r="K109" i="18" s="1"/>
  <c r="O109" i="18" s="1"/>
  <c r="T108" i="18"/>
  <c r="P108" i="18"/>
  <c r="N108" i="18"/>
  <c r="U108" i="18" s="1"/>
  <c r="M108" i="18"/>
  <c r="J108" i="18"/>
  <c r="Q108" i="18" s="1"/>
  <c r="I108" i="18"/>
  <c r="K108" i="18" s="1"/>
  <c r="T107" i="18"/>
  <c r="P107" i="18"/>
  <c r="N107" i="18"/>
  <c r="U107" i="18" s="1"/>
  <c r="M107" i="18"/>
  <c r="K107" i="18"/>
  <c r="O107" i="18" s="1"/>
  <c r="J107" i="18"/>
  <c r="Q107" i="18" s="1"/>
  <c r="I107" i="18"/>
  <c r="T106" i="18"/>
  <c r="P106" i="18"/>
  <c r="N106" i="18"/>
  <c r="U106" i="18" s="1"/>
  <c r="M106" i="18"/>
  <c r="K106" i="18"/>
  <c r="O106" i="18" s="1"/>
  <c r="J106" i="18"/>
  <c r="Q106" i="18" s="1"/>
  <c r="I106" i="18"/>
  <c r="T105" i="18"/>
  <c r="P105" i="18"/>
  <c r="N105" i="18"/>
  <c r="U105" i="18" s="1"/>
  <c r="M105" i="18"/>
  <c r="J105" i="18"/>
  <c r="Q105" i="18" s="1"/>
  <c r="I105" i="18"/>
  <c r="K105" i="18" s="1"/>
  <c r="O105" i="18" s="1"/>
  <c r="T104" i="18"/>
  <c r="P104" i="18"/>
  <c r="N104" i="18"/>
  <c r="U104" i="18" s="1"/>
  <c r="M104" i="18"/>
  <c r="J104" i="18"/>
  <c r="Q104" i="18" s="1"/>
  <c r="I104" i="18"/>
  <c r="K104" i="18" s="1"/>
  <c r="O104" i="18" s="1"/>
  <c r="T103" i="18"/>
  <c r="P103" i="18"/>
  <c r="N103" i="18"/>
  <c r="U103" i="18" s="1"/>
  <c r="M103" i="18"/>
  <c r="K103" i="18"/>
  <c r="O103" i="18" s="1"/>
  <c r="J103" i="18"/>
  <c r="Q103" i="18" s="1"/>
  <c r="I103" i="18"/>
  <c r="T102" i="18"/>
  <c r="P102" i="18"/>
  <c r="N102" i="18"/>
  <c r="U102" i="18" s="1"/>
  <c r="M102" i="18"/>
  <c r="K102" i="18"/>
  <c r="O102" i="18" s="1"/>
  <c r="J102" i="18"/>
  <c r="Q102" i="18" s="1"/>
  <c r="I102" i="18"/>
  <c r="T101" i="18"/>
  <c r="P101" i="18"/>
  <c r="N101" i="18"/>
  <c r="U101" i="18" s="1"/>
  <c r="M101" i="18"/>
  <c r="J101" i="18"/>
  <c r="Q101" i="18" s="1"/>
  <c r="I101" i="18"/>
  <c r="K101" i="18" s="1"/>
  <c r="O101" i="18" s="1"/>
  <c r="T100" i="18"/>
  <c r="P100" i="18"/>
  <c r="N100" i="18"/>
  <c r="U100" i="18" s="1"/>
  <c r="M100" i="18"/>
  <c r="J100" i="18"/>
  <c r="Q100" i="18" s="1"/>
  <c r="I100" i="18"/>
  <c r="K100" i="18" s="1"/>
  <c r="T99" i="18"/>
  <c r="P99" i="18"/>
  <c r="N99" i="18"/>
  <c r="U99" i="18" s="1"/>
  <c r="M99" i="18"/>
  <c r="K99" i="18"/>
  <c r="O99" i="18" s="1"/>
  <c r="J99" i="18"/>
  <c r="Q99" i="18" s="1"/>
  <c r="I99" i="18"/>
  <c r="T98" i="18"/>
  <c r="P98" i="18"/>
  <c r="N98" i="18"/>
  <c r="U98" i="18" s="1"/>
  <c r="M98" i="18"/>
  <c r="K98" i="18"/>
  <c r="O98" i="18" s="1"/>
  <c r="J98" i="18"/>
  <c r="Q98" i="18" s="1"/>
  <c r="I98" i="18"/>
  <c r="T97" i="18"/>
  <c r="P97" i="18"/>
  <c r="N97" i="18"/>
  <c r="U97" i="18" s="1"/>
  <c r="M97" i="18"/>
  <c r="J97" i="18"/>
  <c r="Q97" i="18" s="1"/>
  <c r="I97" i="18"/>
  <c r="K97" i="18" s="1"/>
  <c r="O97" i="18" s="1"/>
  <c r="T96" i="18"/>
  <c r="P96" i="18"/>
  <c r="N96" i="18"/>
  <c r="U96" i="18" s="1"/>
  <c r="M96" i="18"/>
  <c r="J96" i="18"/>
  <c r="Q96" i="18" s="1"/>
  <c r="I96" i="18"/>
  <c r="K96" i="18" s="1"/>
  <c r="O96" i="18" s="1"/>
  <c r="T95" i="18"/>
  <c r="P95" i="18"/>
  <c r="N95" i="18"/>
  <c r="U95" i="18" s="1"/>
  <c r="M95" i="18"/>
  <c r="K95" i="18"/>
  <c r="O95" i="18" s="1"/>
  <c r="J95" i="18"/>
  <c r="Q95" i="18" s="1"/>
  <c r="I95" i="18"/>
  <c r="T94" i="18"/>
  <c r="P94" i="18"/>
  <c r="M94" i="18"/>
  <c r="N94" i="18" s="1"/>
  <c r="U94" i="18" s="1"/>
  <c r="K94" i="18"/>
  <c r="O94" i="18" s="1"/>
  <c r="J94" i="18"/>
  <c r="Q94" i="18" s="1"/>
  <c r="I94" i="18"/>
  <c r="U93" i="18"/>
  <c r="T93" i="18"/>
  <c r="N93" i="18"/>
  <c r="M93" i="18"/>
  <c r="J93" i="18"/>
  <c r="I93" i="18"/>
  <c r="T92" i="18"/>
  <c r="Q92" i="18"/>
  <c r="P92" i="18"/>
  <c r="M92" i="18"/>
  <c r="N92" i="18" s="1"/>
  <c r="U92" i="18" s="1"/>
  <c r="K92" i="18"/>
  <c r="J92" i="18"/>
  <c r="I92" i="18"/>
  <c r="U91" i="18"/>
  <c r="T91" i="18"/>
  <c r="N91" i="18"/>
  <c r="M91" i="18"/>
  <c r="J91" i="18"/>
  <c r="I91" i="18"/>
  <c r="T89" i="18"/>
  <c r="Q89" i="18"/>
  <c r="P89" i="18"/>
  <c r="M89" i="18"/>
  <c r="N89" i="18" s="1"/>
  <c r="U89" i="18" s="1"/>
  <c r="K89" i="18"/>
  <c r="O89" i="18" s="1"/>
  <c r="J89" i="18"/>
  <c r="I89" i="18"/>
  <c r="U88" i="18"/>
  <c r="T88" i="18"/>
  <c r="N88" i="18"/>
  <c r="M88" i="18"/>
  <c r="J88" i="18"/>
  <c r="I88" i="18"/>
  <c r="T87" i="18"/>
  <c r="Q87" i="18"/>
  <c r="P87" i="18"/>
  <c r="M87" i="18"/>
  <c r="N87" i="18" s="1"/>
  <c r="U87" i="18" s="1"/>
  <c r="K87" i="18"/>
  <c r="J87" i="18"/>
  <c r="I87" i="18"/>
  <c r="U86" i="18"/>
  <c r="T86" i="18"/>
  <c r="N86" i="18"/>
  <c r="M86" i="18"/>
  <c r="J86" i="18"/>
  <c r="I86" i="18"/>
  <c r="T85" i="18"/>
  <c r="Q85" i="18"/>
  <c r="P85" i="18"/>
  <c r="M85" i="18"/>
  <c r="N85" i="18" s="1"/>
  <c r="U85" i="18" s="1"/>
  <c r="K85" i="18"/>
  <c r="O85" i="18" s="1"/>
  <c r="J85" i="18"/>
  <c r="I85" i="18"/>
  <c r="U84" i="18"/>
  <c r="T84" i="18"/>
  <c r="N84" i="18"/>
  <c r="M84" i="18"/>
  <c r="J84" i="18"/>
  <c r="I84" i="18"/>
  <c r="T83" i="18"/>
  <c r="Q83" i="18"/>
  <c r="P83" i="18"/>
  <c r="M83" i="18"/>
  <c r="N83" i="18" s="1"/>
  <c r="U83" i="18" s="1"/>
  <c r="K83" i="18"/>
  <c r="J83" i="18"/>
  <c r="I83" i="18"/>
  <c r="U82" i="18"/>
  <c r="T82" i="18"/>
  <c r="N82" i="18"/>
  <c r="M82" i="18"/>
  <c r="J82" i="18"/>
  <c r="I82" i="18"/>
  <c r="T81" i="18"/>
  <c r="Q81" i="18"/>
  <c r="P81" i="18"/>
  <c r="M81" i="18"/>
  <c r="N81" i="18" s="1"/>
  <c r="U81" i="18" s="1"/>
  <c r="K81" i="18"/>
  <c r="O81" i="18" s="1"/>
  <c r="J81" i="18"/>
  <c r="I81" i="18"/>
  <c r="T80" i="18"/>
  <c r="N80" i="18"/>
  <c r="U80" i="18" s="1"/>
  <c r="M80" i="18"/>
  <c r="J80" i="18"/>
  <c r="I80" i="18"/>
  <c r="T79" i="18"/>
  <c r="Q79" i="18"/>
  <c r="P79" i="18"/>
  <c r="M79" i="18"/>
  <c r="N79" i="18" s="1"/>
  <c r="U79" i="18" s="1"/>
  <c r="K79" i="18"/>
  <c r="J79" i="18"/>
  <c r="I79" i="18"/>
  <c r="U78" i="18"/>
  <c r="T78" i="18"/>
  <c r="N78" i="18"/>
  <c r="M78" i="18"/>
  <c r="J78" i="18"/>
  <c r="I78" i="18"/>
  <c r="T77" i="18"/>
  <c r="Q77" i="18"/>
  <c r="P77" i="18"/>
  <c r="M77" i="18"/>
  <c r="N77" i="18" s="1"/>
  <c r="U77" i="18" s="1"/>
  <c r="K77" i="18"/>
  <c r="O77" i="18" s="1"/>
  <c r="J77" i="18"/>
  <c r="I77" i="18"/>
  <c r="T76" i="18"/>
  <c r="N76" i="18"/>
  <c r="U76" i="18" s="1"/>
  <c r="M76" i="18"/>
  <c r="J76" i="18"/>
  <c r="I76" i="18"/>
  <c r="T75" i="18"/>
  <c r="Q75" i="18"/>
  <c r="P75" i="18"/>
  <c r="M75" i="18"/>
  <c r="N75" i="18" s="1"/>
  <c r="U75" i="18" s="1"/>
  <c r="K75" i="18"/>
  <c r="J75" i="18"/>
  <c r="I75" i="18"/>
  <c r="U74" i="18"/>
  <c r="T74" i="18"/>
  <c r="N74" i="18"/>
  <c r="M74" i="18"/>
  <c r="J74" i="18"/>
  <c r="I74" i="18"/>
  <c r="T73" i="18"/>
  <c r="Q73" i="18"/>
  <c r="P73" i="18"/>
  <c r="M73" i="18"/>
  <c r="N73" i="18" s="1"/>
  <c r="U73" i="18" s="1"/>
  <c r="K73" i="18"/>
  <c r="O73" i="18" s="1"/>
  <c r="J73" i="18"/>
  <c r="I73" i="18"/>
  <c r="T72" i="18"/>
  <c r="N72" i="18"/>
  <c r="U72" i="18" s="1"/>
  <c r="M72" i="18"/>
  <c r="J72" i="18"/>
  <c r="I72" i="18"/>
  <c r="T71" i="18"/>
  <c r="Q71" i="18"/>
  <c r="P71" i="18"/>
  <c r="M71" i="18"/>
  <c r="N71" i="18" s="1"/>
  <c r="U71" i="18" s="1"/>
  <c r="K71" i="18"/>
  <c r="J71" i="18"/>
  <c r="I71" i="18"/>
  <c r="U70" i="18"/>
  <c r="T70" i="18"/>
  <c r="N70" i="18"/>
  <c r="M70" i="18"/>
  <c r="J70" i="18"/>
  <c r="I70" i="18"/>
  <c r="T69" i="18"/>
  <c r="Q69" i="18"/>
  <c r="P69" i="18"/>
  <c r="M69" i="18"/>
  <c r="N69" i="18" s="1"/>
  <c r="U69" i="18" s="1"/>
  <c r="K69" i="18"/>
  <c r="O69" i="18" s="1"/>
  <c r="J69" i="18"/>
  <c r="I69" i="18"/>
  <c r="T68" i="18"/>
  <c r="N68" i="18"/>
  <c r="U68" i="18" s="1"/>
  <c r="M68" i="18"/>
  <c r="J68" i="18"/>
  <c r="I68" i="18"/>
  <c r="T67" i="18"/>
  <c r="Q67" i="18"/>
  <c r="P67" i="18"/>
  <c r="M67" i="18"/>
  <c r="N67" i="18" s="1"/>
  <c r="U67" i="18" s="1"/>
  <c r="K67" i="18"/>
  <c r="J67" i="18"/>
  <c r="I67" i="18"/>
  <c r="U66" i="18"/>
  <c r="T66" i="18"/>
  <c r="N66" i="18"/>
  <c r="M66" i="18"/>
  <c r="J66" i="18"/>
  <c r="I66" i="18"/>
  <c r="T65" i="18"/>
  <c r="Q65" i="18"/>
  <c r="P65" i="18"/>
  <c r="M65" i="18"/>
  <c r="N65" i="18" s="1"/>
  <c r="U65" i="18" s="1"/>
  <c r="K65" i="18"/>
  <c r="O65" i="18" s="1"/>
  <c r="J65" i="18"/>
  <c r="I65" i="18"/>
  <c r="T64" i="18"/>
  <c r="N64" i="18"/>
  <c r="U64" i="18" s="1"/>
  <c r="M64" i="18"/>
  <c r="J64" i="18"/>
  <c r="I64" i="18"/>
  <c r="T63" i="18"/>
  <c r="Q63" i="18"/>
  <c r="P63" i="18"/>
  <c r="M63" i="18"/>
  <c r="N63" i="18" s="1"/>
  <c r="U63" i="18" s="1"/>
  <c r="K63" i="18"/>
  <c r="J63" i="18"/>
  <c r="I63" i="18"/>
  <c r="U62" i="18"/>
  <c r="T62" i="18"/>
  <c r="N62" i="18"/>
  <c r="M62" i="18"/>
  <c r="J62" i="18"/>
  <c r="I62" i="18"/>
  <c r="T61" i="18"/>
  <c r="Q61" i="18"/>
  <c r="P61" i="18"/>
  <c r="M61" i="18"/>
  <c r="N61" i="18" s="1"/>
  <c r="U61" i="18" s="1"/>
  <c r="K61" i="18"/>
  <c r="O61" i="18" s="1"/>
  <c r="J61" i="18"/>
  <c r="I61" i="18"/>
  <c r="T60" i="18"/>
  <c r="N60" i="18"/>
  <c r="U60" i="18" s="1"/>
  <c r="M60" i="18"/>
  <c r="J60" i="18"/>
  <c r="I60" i="18"/>
  <c r="T59" i="18"/>
  <c r="Q59" i="18"/>
  <c r="Q153" i="18" s="1"/>
  <c r="P59" i="18"/>
  <c r="P153" i="18" s="1"/>
  <c r="M59" i="18"/>
  <c r="N59" i="18" s="1"/>
  <c r="K59" i="18"/>
  <c r="J59" i="18"/>
  <c r="I59" i="18"/>
  <c r="T57" i="18"/>
  <c r="Q57" i="18"/>
  <c r="M57" i="18"/>
  <c r="N57" i="18" s="1"/>
  <c r="U57" i="18" s="1"/>
  <c r="K57" i="18"/>
  <c r="J57" i="18"/>
  <c r="P57" i="18" s="1"/>
  <c r="I57" i="18"/>
  <c r="T56" i="18"/>
  <c r="Q56" i="18"/>
  <c r="M56" i="18"/>
  <c r="N56" i="18" s="1"/>
  <c r="U56" i="18" s="1"/>
  <c r="K56" i="18"/>
  <c r="J56" i="18"/>
  <c r="P56" i="18" s="1"/>
  <c r="I56" i="18"/>
  <c r="T55" i="18"/>
  <c r="Q55" i="18"/>
  <c r="M55" i="18"/>
  <c r="N55" i="18" s="1"/>
  <c r="U55" i="18" s="1"/>
  <c r="K55" i="18"/>
  <c r="J55" i="18"/>
  <c r="P55" i="18" s="1"/>
  <c r="I55" i="18"/>
  <c r="T54" i="18"/>
  <c r="Q54" i="18"/>
  <c r="M54" i="18"/>
  <c r="N54" i="18" s="1"/>
  <c r="U54" i="18" s="1"/>
  <c r="K54" i="18"/>
  <c r="J54" i="18"/>
  <c r="P54" i="18" s="1"/>
  <c r="I54" i="18"/>
  <c r="T53" i="18"/>
  <c r="N53" i="18"/>
  <c r="U53" i="18" s="1"/>
  <c r="M53" i="18"/>
  <c r="J53" i="18"/>
  <c r="I53" i="18"/>
  <c r="T52" i="18"/>
  <c r="Q52" i="18"/>
  <c r="P52" i="18"/>
  <c r="M52" i="18"/>
  <c r="N52" i="18" s="1"/>
  <c r="U52" i="18" s="1"/>
  <c r="K52" i="18"/>
  <c r="O52" i="18" s="1"/>
  <c r="J52" i="18"/>
  <c r="I52" i="18"/>
  <c r="T51" i="18"/>
  <c r="Q51" i="18"/>
  <c r="M51" i="18"/>
  <c r="N51" i="18" s="1"/>
  <c r="U51" i="18" s="1"/>
  <c r="K51" i="18"/>
  <c r="J51" i="18"/>
  <c r="P51" i="18" s="1"/>
  <c r="I51" i="18"/>
  <c r="T50" i="18"/>
  <c r="M50" i="18"/>
  <c r="N50" i="18" s="1"/>
  <c r="U50" i="18" s="1"/>
  <c r="J50" i="18"/>
  <c r="I50" i="18"/>
  <c r="T49" i="18"/>
  <c r="Q49" i="18"/>
  <c r="P49" i="18"/>
  <c r="M49" i="18"/>
  <c r="N49" i="18" s="1"/>
  <c r="U49" i="18" s="1"/>
  <c r="K49" i="18"/>
  <c r="J49" i="18"/>
  <c r="I49" i="18"/>
  <c r="T48" i="18"/>
  <c r="Q48" i="18"/>
  <c r="M48" i="18"/>
  <c r="N48" i="18" s="1"/>
  <c r="J48" i="18"/>
  <c r="P48" i="18" s="1"/>
  <c r="I48" i="18"/>
  <c r="T47" i="18"/>
  <c r="N47" i="18"/>
  <c r="U47" i="18" s="1"/>
  <c r="M47" i="18"/>
  <c r="J47" i="18"/>
  <c r="I47" i="18"/>
  <c r="U46" i="18"/>
  <c r="T46" i="18"/>
  <c r="M46" i="18"/>
  <c r="N46" i="18" s="1"/>
  <c r="J46" i="18"/>
  <c r="Q46" i="18" s="1"/>
  <c r="I46" i="18"/>
  <c r="T45" i="18"/>
  <c r="M45" i="18"/>
  <c r="N45" i="18" s="1"/>
  <c r="U45" i="18" s="1"/>
  <c r="J45" i="18"/>
  <c r="I45" i="18"/>
  <c r="T44" i="18"/>
  <c r="Q44" i="18"/>
  <c r="M44" i="18"/>
  <c r="N44" i="18" s="1"/>
  <c r="U44" i="18" s="1"/>
  <c r="K44" i="18"/>
  <c r="O44" i="18" s="1"/>
  <c r="J44" i="18"/>
  <c r="P44" i="18" s="1"/>
  <c r="I44" i="18"/>
  <c r="T43" i="18"/>
  <c r="M43" i="18"/>
  <c r="N43" i="18" s="1"/>
  <c r="U43" i="18" s="1"/>
  <c r="J43" i="18"/>
  <c r="I43" i="18"/>
  <c r="T42" i="18"/>
  <c r="Q42" i="18"/>
  <c r="M42" i="18"/>
  <c r="N42" i="18" s="1"/>
  <c r="U42" i="18" s="1"/>
  <c r="K42" i="18"/>
  <c r="O42" i="18" s="1"/>
  <c r="J42" i="18"/>
  <c r="P42" i="18" s="1"/>
  <c r="I42" i="18"/>
  <c r="T41" i="18"/>
  <c r="N41" i="18"/>
  <c r="U41" i="18" s="1"/>
  <c r="M41" i="18"/>
  <c r="J41" i="18"/>
  <c r="I41" i="18"/>
  <c r="U40" i="18"/>
  <c r="T40" i="18"/>
  <c r="N40" i="18"/>
  <c r="M40" i="18"/>
  <c r="J40" i="18"/>
  <c r="Q40" i="18" s="1"/>
  <c r="I40" i="18"/>
  <c r="T39" i="18"/>
  <c r="Q39" i="18"/>
  <c r="P39" i="18"/>
  <c r="M39" i="18"/>
  <c r="N39" i="18" s="1"/>
  <c r="U39" i="18" s="1"/>
  <c r="K39" i="18"/>
  <c r="J39" i="18"/>
  <c r="I39" i="18"/>
  <c r="U38" i="18"/>
  <c r="T38" i="18"/>
  <c r="N38" i="18"/>
  <c r="M38" i="18"/>
  <c r="J38" i="18"/>
  <c r="Q38" i="18" s="1"/>
  <c r="I38" i="18"/>
  <c r="T37" i="18"/>
  <c r="Q37" i="18"/>
  <c r="P37" i="18"/>
  <c r="M37" i="18"/>
  <c r="N37" i="18" s="1"/>
  <c r="U37" i="18" s="1"/>
  <c r="K37" i="18"/>
  <c r="J37" i="18"/>
  <c r="I37" i="18"/>
  <c r="U36" i="18"/>
  <c r="T36" i="18"/>
  <c r="N36" i="18"/>
  <c r="M36" i="18"/>
  <c r="J36" i="18"/>
  <c r="Q36" i="18" s="1"/>
  <c r="I36" i="18"/>
  <c r="T35" i="18"/>
  <c r="N35" i="18"/>
  <c r="U35" i="18" s="1"/>
  <c r="M35" i="18"/>
  <c r="J35" i="18"/>
  <c r="Q35" i="18" s="1"/>
  <c r="I35" i="18"/>
  <c r="T34" i="18"/>
  <c r="M34" i="18"/>
  <c r="N34" i="18" s="1"/>
  <c r="U34" i="18" s="1"/>
  <c r="J34" i="18"/>
  <c r="Q34" i="18" s="1"/>
  <c r="I34" i="18"/>
  <c r="T33" i="18"/>
  <c r="Q33" i="18"/>
  <c r="M33" i="18"/>
  <c r="N33" i="18" s="1"/>
  <c r="J33" i="18"/>
  <c r="P33" i="18" s="1"/>
  <c r="I33" i="18"/>
  <c r="T32" i="18"/>
  <c r="Q32" i="18"/>
  <c r="N32" i="18"/>
  <c r="U32" i="18" s="1"/>
  <c r="M32" i="18"/>
  <c r="J32" i="18"/>
  <c r="P32" i="18" s="1"/>
  <c r="I32" i="18"/>
  <c r="T31" i="18"/>
  <c r="Q31" i="18"/>
  <c r="N31" i="18"/>
  <c r="U31" i="18" s="1"/>
  <c r="M31" i="18"/>
  <c r="J31" i="18"/>
  <c r="P31" i="18" s="1"/>
  <c r="I31" i="18"/>
  <c r="T30" i="18"/>
  <c r="P30" i="18"/>
  <c r="M30" i="18"/>
  <c r="N30" i="18" s="1"/>
  <c r="K30" i="18"/>
  <c r="J30" i="18"/>
  <c r="Q30" i="18" s="1"/>
  <c r="I30" i="18"/>
  <c r="U29" i="18"/>
  <c r="T29" i="18"/>
  <c r="N29" i="18"/>
  <c r="M29" i="18"/>
  <c r="J29" i="18"/>
  <c r="Q29" i="18" s="1"/>
  <c r="I29" i="18"/>
  <c r="T28" i="18"/>
  <c r="N28" i="18"/>
  <c r="U28" i="18" s="1"/>
  <c r="M28" i="18"/>
  <c r="J28" i="18"/>
  <c r="Q28" i="18" s="1"/>
  <c r="I28" i="18"/>
  <c r="T27" i="18"/>
  <c r="P27" i="18"/>
  <c r="M27" i="18"/>
  <c r="N27" i="18" s="1"/>
  <c r="U27" i="18" s="1"/>
  <c r="J27" i="18"/>
  <c r="Q27" i="18" s="1"/>
  <c r="I27" i="18"/>
  <c r="K27" i="18" s="1"/>
  <c r="T26" i="18"/>
  <c r="M26" i="18"/>
  <c r="N26" i="18" s="1"/>
  <c r="U26" i="18" s="1"/>
  <c r="K26" i="18"/>
  <c r="J26" i="18"/>
  <c r="Q26" i="18" s="1"/>
  <c r="I26" i="18"/>
  <c r="U25" i="18"/>
  <c r="T25" i="18"/>
  <c r="N25" i="18"/>
  <c r="M25" i="18"/>
  <c r="J25" i="18"/>
  <c r="Q25" i="18" s="1"/>
  <c r="I25" i="18"/>
  <c r="T24" i="18"/>
  <c r="Q24" i="18"/>
  <c r="P24" i="18"/>
  <c r="M24" i="18"/>
  <c r="N24" i="18" s="1"/>
  <c r="U24" i="18" s="1"/>
  <c r="K24" i="18"/>
  <c r="O24" i="18" s="1"/>
  <c r="J24" i="18"/>
  <c r="I24" i="18"/>
  <c r="U23" i="18"/>
  <c r="T23" i="18"/>
  <c r="N23" i="18"/>
  <c r="M23" i="18"/>
  <c r="J23" i="18"/>
  <c r="Q23" i="18" s="1"/>
  <c r="I23" i="18"/>
  <c r="T22" i="18"/>
  <c r="Q22" i="18"/>
  <c r="P22" i="18"/>
  <c r="M22" i="18"/>
  <c r="N22" i="18" s="1"/>
  <c r="U22" i="18" s="1"/>
  <c r="K22" i="18"/>
  <c r="J22" i="18"/>
  <c r="I22" i="18"/>
  <c r="U21" i="18"/>
  <c r="T21" i="18"/>
  <c r="Q21" i="18"/>
  <c r="O21" i="18"/>
  <c r="N21" i="18"/>
  <c r="M21" i="18"/>
  <c r="J21" i="18"/>
  <c r="P21" i="18" s="1"/>
  <c r="I21" i="18"/>
  <c r="U20" i="18"/>
  <c r="T20" i="18"/>
  <c r="O20" i="18"/>
  <c r="N20" i="18"/>
  <c r="M20" i="18"/>
  <c r="J20" i="18"/>
  <c r="Q20" i="18" s="1"/>
  <c r="I20" i="18"/>
  <c r="T19" i="18"/>
  <c r="Q19" i="18"/>
  <c r="P19" i="18"/>
  <c r="M19" i="18"/>
  <c r="N19" i="18" s="1"/>
  <c r="U19" i="18" s="1"/>
  <c r="K19" i="18"/>
  <c r="J19" i="18"/>
  <c r="I19" i="18"/>
  <c r="U18" i="18"/>
  <c r="T18" i="18"/>
  <c r="N18" i="18"/>
  <c r="M18" i="18"/>
  <c r="J18" i="18"/>
  <c r="Q18" i="18" s="1"/>
  <c r="I18" i="18"/>
  <c r="T17" i="18"/>
  <c r="Q17" i="18"/>
  <c r="P17" i="18"/>
  <c r="M17" i="18"/>
  <c r="N17" i="18" s="1"/>
  <c r="U17" i="18" s="1"/>
  <c r="K17" i="18"/>
  <c r="O17" i="18" s="1"/>
  <c r="J17" i="18"/>
  <c r="I17" i="18"/>
  <c r="U16" i="18"/>
  <c r="T16" i="18"/>
  <c r="N16" i="18"/>
  <c r="M16" i="18"/>
  <c r="J16" i="18"/>
  <c r="Q16" i="18" s="1"/>
  <c r="I16" i="18"/>
  <c r="T15" i="18"/>
  <c r="Q15" i="18"/>
  <c r="P15" i="18"/>
  <c r="M15" i="18"/>
  <c r="N15" i="18" s="1"/>
  <c r="U15" i="18" s="1"/>
  <c r="K15" i="18"/>
  <c r="J15" i="18"/>
  <c r="I15" i="18"/>
  <c r="U14" i="18"/>
  <c r="T14" i="18"/>
  <c r="N14" i="18"/>
  <c r="M14" i="18"/>
  <c r="J14" i="18"/>
  <c r="Q14" i="18" s="1"/>
  <c r="I14" i="18"/>
  <c r="T13" i="18"/>
  <c r="P13" i="18"/>
  <c r="M13" i="18"/>
  <c r="N13" i="18" s="1"/>
  <c r="J13" i="18"/>
  <c r="K13" i="18" s="1"/>
  <c r="I13" i="18"/>
  <c r="T12" i="18"/>
  <c r="N12" i="18"/>
  <c r="U12" i="18" s="1"/>
  <c r="M12" i="18"/>
  <c r="J12" i="18"/>
  <c r="Q12" i="18" s="1"/>
  <c r="I12" i="18"/>
  <c r="U11" i="18"/>
  <c r="T11" i="18"/>
  <c r="P11" i="18"/>
  <c r="N11" i="18"/>
  <c r="M11" i="18"/>
  <c r="K11" i="18"/>
  <c r="O11" i="18" s="1"/>
  <c r="J11" i="18"/>
  <c r="Q11" i="18" s="1"/>
  <c r="I11" i="18"/>
  <c r="T10" i="18"/>
  <c r="Q10" i="18"/>
  <c r="P10" i="18"/>
  <c r="N10" i="18"/>
  <c r="U10" i="18" s="1"/>
  <c r="M10" i="18"/>
  <c r="J10" i="18"/>
  <c r="I10" i="18"/>
  <c r="K10" i="18" s="1"/>
  <c r="O10" i="18" s="1"/>
  <c r="T2" i="18"/>
  <c r="Q47" i="22"/>
  <c r="P47" i="22"/>
  <c r="O47" i="22"/>
  <c r="N47" i="22"/>
  <c r="U46" i="22"/>
  <c r="T46" i="22"/>
  <c r="Q46" i="22"/>
  <c r="P46" i="22"/>
  <c r="O46" i="22"/>
  <c r="N46" i="22"/>
  <c r="M46" i="22"/>
  <c r="K46" i="22"/>
  <c r="J46" i="22"/>
  <c r="I46" i="22"/>
  <c r="U45" i="22"/>
  <c r="T45" i="22"/>
  <c r="Q45" i="22"/>
  <c r="P45" i="22"/>
  <c r="O45" i="22"/>
  <c r="N45" i="22"/>
  <c r="M45" i="22"/>
  <c r="K45" i="22"/>
  <c r="J45" i="22"/>
  <c r="I45" i="22"/>
  <c r="U44" i="22"/>
  <c r="T44" i="22"/>
  <c r="Q44" i="22"/>
  <c r="P44" i="22"/>
  <c r="O44" i="22"/>
  <c r="N44" i="22"/>
  <c r="M44" i="22"/>
  <c r="K44" i="22"/>
  <c r="J44" i="22"/>
  <c r="I44" i="22"/>
  <c r="U43" i="22"/>
  <c r="T43" i="22"/>
  <c r="Q43" i="22"/>
  <c r="P43" i="22"/>
  <c r="O43" i="22"/>
  <c r="N43" i="22"/>
  <c r="M43" i="22"/>
  <c r="K43" i="22"/>
  <c r="J43" i="22"/>
  <c r="I43" i="22"/>
  <c r="U42" i="22"/>
  <c r="T42" i="22"/>
  <c r="Q42" i="22"/>
  <c r="P42" i="22"/>
  <c r="O42" i="22"/>
  <c r="N42" i="22"/>
  <c r="M42" i="22"/>
  <c r="K42" i="22"/>
  <c r="J42" i="22"/>
  <c r="I42" i="22"/>
  <c r="U41" i="22"/>
  <c r="T41" i="22"/>
  <c r="Q41" i="22"/>
  <c r="P41" i="22"/>
  <c r="O41" i="22"/>
  <c r="N41" i="22"/>
  <c r="M41" i="22"/>
  <c r="K41" i="22"/>
  <c r="J41" i="22"/>
  <c r="I41" i="22"/>
  <c r="U40" i="22"/>
  <c r="T40" i="22"/>
  <c r="Q40" i="22"/>
  <c r="P40" i="22"/>
  <c r="O40" i="22"/>
  <c r="N40" i="22"/>
  <c r="M40" i="22"/>
  <c r="K40" i="22"/>
  <c r="J40" i="22"/>
  <c r="I40" i="22"/>
  <c r="U39" i="22"/>
  <c r="T39" i="22"/>
  <c r="Q39" i="22"/>
  <c r="P39" i="22"/>
  <c r="O39" i="22"/>
  <c r="N39" i="22"/>
  <c r="M39" i="22"/>
  <c r="K39" i="22"/>
  <c r="J39" i="22"/>
  <c r="I39" i="22"/>
  <c r="U38" i="22"/>
  <c r="T38" i="22"/>
  <c r="Q38" i="22"/>
  <c r="P38" i="22"/>
  <c r="O38" i="22"/>
  <c r="N38" i="22"/>
  <c r="M38" i="22"/>
  <c r="K38" i="22"/>
  <c r="J38" i="22"/>
  <c r="I38" i="22"/>
  <c r="U37" i="22"/>
  <c r="T37" i="22"/>
  <c r="Q37" i="22"/>
  <c r="P37" i="22"/>
  <c r="O37" i="22"/>
  <c r="N37" i="22"/>
  <c r="M37" i="22"/>
  <c r="K37" i="22"/>
  <c r="J37" i="22"/>
  <c r="I37" i="22"/>
  <c r="U35" i="22"/>
  <c r="T35" i="22"/>
  <c r="Q35" i="22"/>
  <c r="P35" i="22"/>
  <c r="O35" i="22"/>
  <c r="N35" i="22"/>
  <c r="M35" i="22"/>
  <c r="K35" i="22"/>
  <c r="J35" i="22"/>
  <c r="I35" i="22"/>
  <c r="U34" i="22"/>
  <c r="T34" i="22"/>
  <c r="Q34" i="22"/>
  <c r="P34" i="22"/>
  <c r="O34" i="22"/>
  <c r="N34" i="22"/>
  <c r="M34" i="22"/>
  <c r="K34" i="22"/>
  <c r="J34" i="22"/>
  <c r="I34" i="22"/>
  <c r="U33" i="22"/>
  <c r="T33" i="22"/>
  <c r="Q33" i="22"/>
  <c r="P33" i="22"/>
  <c r="O33" i="22"/>
  <c r="N33" i="22"/>
  <c r="M33" i="22"/>
  <c r="K33" i="22"/>
  <c r="J33" i="22"/>
  <c r="I33" i="22"/>
  <c r="U32" i="22"/>
  <c r="T32" i="22"/>
  <c r="Q32" i="22"/>
  <c r="P32" i="22"/>
  <c r="O32" i="22"/>
  <c r="N32" i="22"/>
  <c r="M32" i="22"/>
  <c r="K32" i="22"/>
  <c r="J32" i="22"/>
  <c r="I32" i="22"/>
  <c r="U31" i="22"/>
  <c r="T31" i="22"/>
  <c r="Q31" i="22"/>
  <c r="P31" i="22"/>
  <c r="O31" i="22"/>
  <c r="N31" i="22"/>
  <c r="M31" i="22"/>
  <c r="K31" i="22"/>
  <c r="J31" i="22"/>
  <c r="I31" i="22"/>
  <c r="U30" i="22"/>
  <c r="T30" i="22"/>
  <c r="Q30" i="22"/>
  <c r="P30" i="22"/>
  <c r="O30" i="22"/>
  <c r="N30" i="22"/>
  <c r="M30" i="22"/>
  <c r="K30" i="22"/>
  <c r="J30" i="22"/>
  <c r="I30" i="22"/>
  <c r="U29" i="22"/>
  <c r="T29" i="22"/>
  <c r="Q29" i="22"/>
  <c r="P29" i="22"/>
  <c r="O29" i="22"/>
  <c r="N29" i="22"/>
  <c r="M29" i="22"/>
  <c r="K29" i="22"/>
  <c r="J29" i="22"/>
  <c r="I29" i="22"/>
  <c r="U28" i="22"/>
  <c r="T28" i="22"/>
  <c r="Q28" i="22"/>
  <c r="P28" i="22"/>
  <c r="O28" i="22"/>
  <c r="N28" i="22"/>
  <c r="M28" i="22"/>
  <c r="K28" i="22"/>
  <c r="J28" i="22"/>
  <c r="I28" i="22"/>
  <c r="U27" i="22"/>
  <c r="T27" i="22"/>
  <c r="Q27" i="22"/>
  <c r="P27" i="22"/>
  <c r="O27" i="22"/>
  <c r="N27" i="22"/>
  <c r="M27" i="22"/>
  <c r="K27" i="22"/>
  <c r="J27" i="22"/>
  <c r="I27" i="22"/>
  <c r="U26" i="22"/>
  <c r="T26" i="22"/>
  <c r="Q26" i="22"/>
  <c r="P26" i="22"/>
  <c r="O26" i="22"/>
  <c r="N26" i="22"/>
  <c r="M26" i="22"/>
  <c r="K26" i="22"/>
  <c r="J26" i="22"/>
  <c r="I26" i="22"/>
  <c r="U25" i="22"/>
  <c r="T25" i="22"/>
  <c r="Q25" i="22"/>
  <c r="P25" i="22"/>
  <c r="O25" i="22"/>
  <c r="N25" i="22"/>
  <c r="M25" i="22"/>
  <c r="K25" i="22"/>
  <c r="J25" i="22"/>
  <c r="I25" i="22"/>
  <c r="U24" i="22"/>
  <c r="T24" i="22"/>
  <c r="Q24" i="22"/>
  <c r="P24" i="22"/>
  <c r="O24" i="22"/>
  <c r="N24" i="22"/>
  <c r="M24" i="22"/>
  <c r="K24" i="22"/>
  <c r="J24" i="22"/>
  <c r="I24" i="22"/>
  <c r="U23" i="22"/>
  <c r="T23" i="22"/>
  <c r="Q23" i="22"/>
  <c r="P23" i="22"/>
  <c r="O23" i="22"/>
  <c r="N23" i="22"/>
  <c r="M23" i="22"/>
  <c r="K23" i="22"/>
  <c r="J23" i="22"/>
  <c r="I23" i="22"/>
  <c r="U22" i="22"/>
  <c r="T22" i="22"/>
  <c r="Q22" i="22"/>
  <c r="P22" i="22"/>
  <c r="O22" i="22"/>
  <c r="N22" i="22"/>
  <c r="M22" i="22"/>
  <c r="K22" i="22"/>
  <c r="J22" i="22"/>
  <c r="I22" i="22"/>
  <c r="U21" i="22"/>
  <c r="T21" i="22"/>
  <c r="Q21" i="22"/>
  <c r="P21" i="22"/>
  <c r="O21" i="22"/>
  <c r="N21" i="22"/>
  <c r="M21" i="22"/>
  <c r="K21" i="22"/>
  <c r="J21" i="22"/>
  <c r="I21" i="22"/>
  <c r="U20" i="22"/>
  <c r="T20" i="22"/>
  <c r="N20" i="22"/>
  <c r="M20" i="22"/>
  <c r="J20" i="22"/>
  <c r="Q20" i="22" s="1"/>
  <c r="I20" i="22"/>
  <c r="U19" i="22"/>
  <c r="T19" i="22"/>
  <c r="N19" i="22"/>
  <c r="M19" i="22"/>
  <c r="J19" i="22"/>
  <c r="Q19" i="22" s="1"/>
  <c r="I19" i="22"/>
  <c r="U18" i="22"/>
  <c r="T18" i="22"/>
  <c r="Q18" i="22"/>
  <c r="P18" i="22"/>
  <c r="O18" i="22"/>
  <c r="N18" i="22"/>
  <c r="M18" i="22"/>
  <c r="K18" i="22"/>
  <c r="J18" i="22"/>
  <c r="I18" i="22"/>
  <c r="U17" i="22"/>
  <c r="T17" i="22"/>
  <c r="N17" i="22"/>
  <c r="M17" i="22"/>
  <c r="J17" i="22"/>
  <c r="P17" i="22" s="1"/>
  <c r="I17" i="22"/>
  <c r="U16" i="22"/>
  <c r="T16" i="22"/>
  <c r="Q16" i="22"/>
  <c r="P16" i="22"/>
  <c r="O16" i="22"/>
  <c r="N16" i="22"/>
  <c r="M16" i="22"/>
  <c r="K16" i="22"/>
  <c r="J16" i="22"/>
  <c r="I16" i="22"/>
  <c r="U15" i="22"/>
  <c r="T15" i="22"/>
  <c r="Q15" i="22"/>
  <c r="P15" i="22"/>
  <c r="O15" i="22"/>
  <c r="N15" i="22"/>
  <c r="M15" i="22"/>
  <c r="K15" i="22"/>
  <c r="J15" i="22"/>
  <c r="I15" i="22"/>
  <c r="U14" i="22"/>
  <c r="T14" i="22"/>
  <c r="Q14" i="22"/>
  <c r="P14" i="22"/>
  <c r="O14" i="22"/>
  <c r="N14" i="22"/>
  <c r="M14" i="22"/>
  <c r="K14" i="22"/>
  <c r="J14" i="22"/>
  <c r="I14" i="22"/>
  <c r="U13" i="22"/>
  <c r="T13" i="22"/>
  <c r="Q13" i="22"/>
  <c r="P13" i="22"/>
  <c r="O13" i="22"/>
  <c r="N13" i="22"/>
  <c r="M13" i="22"/>
  <c r="K13" i="22"/>
  <c r="J13" i="22"/>
  <c r="I13" i="22"/>
  <c r="U12" i="22"/>
  <c r="T12" i="22"/>
  <c r="Q12" i="22"/>
  <c r="P12" i="22"/>
  <c r="O12" i="22"/>
  <c r="N12" i="22"/>
  <c r="M12" i="22"/>
  <c r="K12" i="22"/>
  <c r="J12" i="22"/>
  <c r="I12" i="22"/>
  <c r="U11" i="22"/>
  <c r="T11" i="22"/>
  <c r="Q11" i="22"/>
  <c r="P11" i="22"/>
  <c r="O11" i="22"/>
  <c r="N11" i="22"/>
  <c r="M11" i="22"/>
  <c r="K11" i="22"/>
  <c r="J11" i="22"/>
  <c r="I11" i="22"/>
  <c r="U10" i="22"/>
  <c r="T10" i="22"/>
  <c r="Q10" i="22"/>
  <c r="P10" i="22"/>
  <c r="O10" i="22"/>
  <c r="N10" i="22"/>
  <c r="M10" i="22"/>
  <c r="K10" i="22"/>
  <c r="J10" i="22"/>
  <c r="I10" i="22"/>
  <c r="T2" i="22"/>
  <c r="V46" i="22" s="1"/>
  <c r="W46" i="22" s="1"/>
  <c r="Q79" i="16"/>
  <c r="P79" i="16"/>
  <c r="O79" i="16"/>
  <c r="N79" i="16"/>
  <c r="U78" i="16"/>
  <c r="T78" i="16"/>
  <c r="Q78" i="16"/>
  <c r="P78" i="16"/>
  <c r="O78" i="16"/>
  <c r="N78" i="16"/>
  <c r="M78" i="16"/>
  <c r="K78" i="16"/>
  <c r="J78" i="16"/>
  <c r="I78" i="16"/>
  <c r="U77" i="16"/>
  <c r="T77" i="16"/>
  <c r="Q77" i="16"/>
  <c r="P77" i="16"/>
  <c r="O77" i="16"/>
  <c r="N77" i="16"/>
  <c r="M77" i="16"/>
  <c r="K77" i="16"/>
  <c r="J77" i="16"/>
  <c r="I77" i="16"/>
  <c r="U76" i="16"/>
  <c r="T76" i="16"/>
  <c r="Q76" i="16"/>
  <c r="P76" i="16"/>
  <c r="O76" i="16"/>
  <c r="N76" i="16"/>
  <c r="M76" i="16"/>
  <c r="K76" i="16"/>
  <c r="J76" i="16"/>
  <c r="I76" i="16"/>
  <c r="U75" i="16"/>
  <c r="T75" i="16"/>
  <c r="Q75" i="16"/>
  <c r="P75" i="16"/>
  <c r="O75" i="16"/>
  <c r="N75" i="16"/>
  <c r="M75" i="16"/>
  <c r="K75" i="16"/>
  <c r="J75" i="16"/>
  <c r="I75" i="16"/>
  <c r="U74" i="16"/>
  <c r="T74" i="16"/>
  <c r="Q74" i="16"/>
  <c r="P74" i="16"/>
  <c r="O74" i="16"/>
  <c r="N74" i="16"/>
  <c r="M74" i="16"/>
  <c r="K74" i="16"/>
  <c r="J74" i="16"/>
  <c r="I74" i="16"/>
  <c r="U73" i="16"/>
  <c r="T73" i="16"/>
  <c r="Q73" i="16"/>
  <c r="P73" i="16"/>
  <c r="O73" i="16"/>
  <c r="N73" i="16"/>
  <c r="M73" i="16"/>
  <c r="K73" i="16"/>
  <c r="J73" i="16"/>
  <c r="I73" i="16"/>
  <c r="U72" i="16"/>
  <c r="T72" i="16"/>
  <c r="Q72" i="16"/>
  <c r="P72" i="16"/>
  <c r="O72" i="16"/>
  <c r="N72" i="16"/>
  <c r="M72" i="16"/>
  <c r="K72" i="16"/>
  <c r="J72" i="16"/>
  <c r="I72" i="16"/>
  <c r="U71" i="16"/>
  <c r="T71" i="16"/>
  <c r="Q71" i="16"/>
  <c r="P71" i="16"/>
  <c r="O71" i="16"/>
  <c r="N71" i="16"/>
  <c r="M71" i="16"/>
  <c r="K71" i="16"/>
  <c r="J71" i="16"/>
  <c r="I71" i="16"/>
  <c r="U70" i="16"/>
  <c r="T70" i="16"/>
  <c r="Q70" i="16"/>
  <c r="P70" i="16"/>
  <c r="O70" i="16"/>
  <c r="N70" i="16"/>
  <c r="M70" i="16"/>
  <c r="K70" i="16"/>
  <c r="J70" i="16"/>
  <c r="I70" i="16"/>
  <c r="U69" i="16"/>
  <c r="T69" i="16"/>
  <c r="Q69" i="16"/>
  <c r="P69" i="16"/>
  <c r="O69" i="16"/>
  <c r="N69" i="16"/>
  <c r="M69" i="16"/>
  <c r="K69" i="16"/>
  <c r="J69" i="16"/>
  <c r="I69" i="16"/>
  <c r="U68" i="16"/>
  <c r="T68" i="16"/>
  <c r="Q68" i="16"/>
  <c r="P68" i="16"/>
  <c r="O68" i="16"/>
  <c r="N68" i="16"/>
  <c r="M68" i="16"/>
  <c r="K68" i="16"/>
  <c r="J68" i="16"/>
  <c r="I68" i="16"/>
  <c r="U67" i="16"/>
  <c r="T67" i="16"/>
  <c r="Q67" i="16"/>
  <c r="P67" i="16"/>
  <c r="O67" i="16"/>
  <c r="N67" i="16"/>
  <c r="M67" i="16"/>
  <c r="K67" i="16"/>
  <c r="J67" i="16"/>
  <c r="I67" i="16"/>
  <c r="U66" i="16"/>
  <c r="T66" i="16"/>
  <c r="Q66" i="16"/>
  <c r="P66" i="16"/>
  <c r="O66" i="16"/>
  <c r="N66" i="16"/>
  <c r="M66" i="16"/>
  <c r="K66" i="16"/>
  <c r="J66" i="16"/>
  <c r="I66" i="16"/>
  <c r="U65" i="16"/>
  <c r="T65" i="16"/>
  <c r="Q65" i="16"/>
  <c r="P65" i="16"/>
  <c r="O65" i="16"/>
  <c r="N65" i="16"/>
  <c r="M65" i="16"/>
  <c r="K65" i="16"/>
  <c r="J65" i="16"/>
  <c r="I65" i="16"/>
  <c r="U64" i="16"/>
  <c r="T64" i="16"/>
  <c r="Q64" i="16"/>
  <c r="P64" i="16"/>
  <c r="O64" i="16"/>
  <c r="N64" i="16"/>
  <c r="M64" i="16"/>
  <c r="K64" i="16"/>
  <c r="J64" i="16"/>
  <c r="I64" i="16"/>
  <c r="U63" i="16"/>
  <c r="T63" i="16"/>
  <c r="Q63" i="16"/>
  <c r="P63" i="16"/>
  <c r="O63" i="16"/>
  <c r="N63" i="16"/>
  <c r="M63" i="16"/>
  <c r="K63" i="16"/>
  <c r="J63" i="16"/>
  <c r="I63" i="16"/>
  <c r="U62" i="16"/>
  <c r="T62" i="16"/>
  <c r="Q62" i="16"/>
  <c r="P62" i="16"/>
  <c r="O62" i="16"/>
  <c r="N62" i="16"/>
  <c r="M62" i="16"/>
  <c r="K62" i="16"/>
  <c r="J62" i="16"/>
  <c r="I62" i="16"/>
  <c r="U61" i="16"/>
  <c r="T61" i="16"/>
  <c r="Q61" i="16"/>
  <c r="P61" i="16"/>
  <c r="O61" i="16"/>
  <c r="N61" i="16"/>
  <c r="M61" i="16"/>
  <c r="K61" i="16"/>
  <c r="J61" i="16"/>
  <c r="I61" i="16"/>
  <c r="U59" i="16"/>
  <c r="T59" i="16"/>
  <c r="Q59" i="16"/>
  <c r="P59" i="16"/>
  <c r="O59" i="16"/>
  <c r="N59" i="16"/>
  <c r="M59" i="16"/>
  <c r="K59" i="16"/>
  <c r="J59" i="16"/>
  <c r="I59" i="16"/>
  <c r="U58" i="16"/>
  <c r="T58" i="16"/>
  <c r="Q58" i="16"/>
  <c r="P58" i="16"/>
  <c r="O58" i="16"/>
  <c r="N58" i="16"/>
  <c r="M58" i="16"/>
  <c r="K58" i="16"/>
  <c r="J58" i="16"/>
  <c r="I58" i="16"/>
  <c r="U57" i="16"/>
  <c r="T57" i="16"/>
  <c r="Q57" i="16"/>
  <c r="P57" i="16"/>
  <c r="O57" i="16"/>
  <c r="N57" i="16"/>
  <c r="M57" i="16"/>
  <c r="K57" i="16"/>
  <c r="J57" i="16"/>
  <c r="I57" i="16"/>
  <c r="U56" i="16"/>
  <c r="T56" i="16"/>
  <c r="Q56" i="16"/>
  <c r="P56" i="16"/>
  <c r="O56" i="16"/>
  <c r="N56" i="16"/>
  <c r="M56" i="16"/>
  <c r="K56" i="16"/>
  <c r="J56" i="16"/>
  <c r="I56" i="16"/>
  <c r="U55" i="16"/>
  <c r="T55" i="16"/>
  <c r="Q55" i="16"/>
  <c r="P55" i="16"/>
  <c r="O55" i="16"/>
  <c r="N55" i="16"/>
  <c r="M55" i="16"/>
  <c r="K55" i="16"/>
  <c r="J55" i="16"/>
  <c r="I55" i="16"/>
  <c r="U54" i="16"/>
  <c r="T54" i="16"/>
  <c r="Q54" i="16"/>
  <c r="P54" i="16"/>
  <c r="O54" i="16"/>
  <c r="N54" i="16"/>
  <c r="M54" i="16"/>
  <c r="K54" i="16"/>
  <c r="J54" i="16"/>
  <c r="I54" i="16"/>
  <c r="U53" i="16"/>
  <c r="T53" i="16"/>
  <c r="Q53" i="16"/>
  <c r="P53" i="16"/>
  <c r="O53" i="16"/>
  <c r="N53" i="16"/>
  <c r="M53" i="16"/>
  <c r="K53" i="16"/>
  <c r="J53" i="16"/>
  <c r="I53" i="16"/>
  <c r="U52" i="16"/>
  <c r="T52" i="16"/>
  <c r="Q52" i="16"/>
  <c r="P52" i="16"/>
  <c r="O52" i="16"/>
  <c r="N52" i="16"/>
  <c r="M52" i="16"/>
  <c r="K52" i="16"/>
  <c r="J52" i="16"/>
  <c r="I52" i="16"/>
  <c r="U51" i="16"/>
  <c r="T51" i="16"/>
  <c r="Q51" i="16"/>
  <c r="P51" i="16"/>
  <c r="O51" i="16"/>
  <c r="N51" i="16"/>
  <c r="M51" i="16"/>
  <c r="K51" i="16"/>
  <c r="J51" i="16"/>
  <c r="I51" i="16"/>
  <c r="U50" i="16"/>
  <c r="T50" i="16"/>
  <c r="Q50" i="16"/>
  <c r="P50" i="16"/>
  <c r="O50" i="16"/>
  <c r="N50" i="16"/>
  <c r="M50" i="16"/>
  <c r="K50" i="16"/>
  <c r="J50" i="16"/>
  <c r="I50" i="16"/>
  <c r="U49" i="16"/>
  <c r="T49" i="16"/>
  <c r="Q49" i="16"/>
  <c r="P49" i="16"/>
  <c r="O49" i="16"/>
  <c r="N49" i="16"/>
  <c r="M49" i="16"/>
  <c r="K49" i="16"/>
  <c r="J49" i="16"/>
  <c r="I49" i="16"/>
  <c r="U48" i="16"/>
  <c r="T48" i="16"/>
  <c r="Q48" i="16"/>
  <c r="P48" i="16"/>
  <c r="O48" i="16"/>
  <c r="N48" i="16"/>
  <c r="M48" i="16"/>
  <c r="K48" i="16"/>
  <c r="J48" i="16"/>
  <c r="I48" i="16"/>
  <c r="U47" i="16"/>
  <c r="T47" i="16"/>
  <c r="Q47" i="16"/>
  <c r="P47" i="16"/>
  <c r="O47" i="16"/>
  <c r="N47" i="16"/>
  <c r="M47" i="16"/>
  <c r="K47" i="16"/>
  <c r="J47" i="16"/>
  <c r="I47" i="16"/>
  <c r="U46" i="16"/>
  <c r="T46" i="16"/>
  <c r="Q46" i="16"/>
  <c r="P46" i="16"/>
  <c r="O46" i="16"/>
  <c r="N46" i="16"/>
  <c r="M46" i="16"/>
  <c r="K46" i="16"/>
  <c r="J46" i="16"/>
  <c r="I46" i="16"/>
  <c r="U45" i="16"/>
  <c r="T45" i="16"/>
  <c r="Q45" i="16"/>
  <c r="P45" i="16"/>
  <c r="O45" i="16"/>
  <c r="N45" i="16"/>
  <c r="M45" i="16"/>
  <c r="K45" i="16"/>
  <c r="J45" i="16"/>
  <c r="I45" i="16"/>
  <c r="U43" i="16"/>
  <c r="T43" i="16"/>
  <c r="Q43" i="16"/>
  <c r="P43" i="16"/>
  <c r="O43" i="16"/>
  <c r="N43" i="16"/>
  <c r="M43" i="16"/>
  <c r="K43" i="16"/>
  <c r="J43" i="16"/>
  <c r="I43" i="16"/>
  <c r="U42" i="16"/>
  <c r="T42" i="16"/>
  <c r="Q42" i="16"/>
  <c r="P42" i="16"/>
  <c r="O42" i="16"/>
  <c r="N42" i="16"/>
  <c r="M42" i="16"/>
  <c r="K42" i="16"/>
  <c r="J42" i="16"/>
  <c r="I42" i="16"/>
  <c r="U41" i="16"/>
  <c r="T41" i="16"/>
  <c r="Q41" i="16"/>
  <c r="P41" i="16"/>
  <c r="O41" i="16"/>
  <c r="N41" i="16"/>
  <c r="M41" i="16"/>
  <c r="K41" i="16"/>
  <c r="J41" i="16"/>
  <c r="I41" i="16"/>
  <c r="U40" i="16"/>
  <c r="T40" i="16"/>
  <c r="Q40" i="16"/>
  <c r="P40" i="16"/>
  <c r="O40" i="16"/>
  <c r="N40" i="16"/>
  <c r="M40" i="16"/>
  <c r="K40" i="16"/>
  <c r="J40" i="16"/>
  <c r="I40" i="16"/>
  <c r="U39" i="16"/>
  <c r="T39" i="16"/>
  <c r="Q39" i="16"/>
  <c r="P39" i="16"/>
  <c r="O39" i="16"/>
  <c r="N39" i="16"/>
  <c r="M39" i="16"/>
  <c r="K39" i="16"/>
  <c r="J39" i="16"/>
  <c r="I39" i="16"/>
  <c r="U38" i="16"/>
  <c r="T38" i="16"/>
  <c r="Q38" i="16"/>
  <c r="P38" i="16"/>
  <c r="O38" i="16"/>
  <c r="N38" i="16"/>
  <c r="M38" i="16"/>
  <c r="K38" i="16"/>
  <c r="J38" i="16"/>
  <c r="I38" i="16"/>
  <c r="U37" i="16"/>
  <c r="T37" i="16"/>
  <c r="Q37" i="16"/>
  <c r="P37" i="16"/>
  <c r="O37" i="16"/>
  <c r="N37" i="16"/>
  <c r="M37" i="16"/>
  <c r="K37" i="16"/>
  <c r="J37" i="16"/>
  <c r="I37" i="16"/>
  <c r="U36" i="16"/>
  <c r="T36" i="16"/>
  <c r="Q36" i="16"/>
  <c r="P36" i="16"/>
  <c r="O36" i="16"/>
  <c r="N36" i="16"/>
  <c r="M36" i="16"/>
  <c r="K36" i="16"/>
  <c r="J36" i="16"/>
  <c r="I36" i="16"/>
  <c r="U35" i="16"/>
  <c r="T35" i="16"/>
  <c r="Q35" i="16"/>
  <c r="P35" i="16"/>
  <c r="O35" i="16"/>
  <c r="N35" i="16"/>
  <c r="M35" i="16"/>
  <c r="K35" i="16"/>
  <c r="J35" i="16"/>
  <c r="I35" i="16"/>
  <c r="U34" i="16"/>
  <c r="T34" i="16"/>
  <c r="Q34" i="16"/>
  <c r="P34" i="16"/>
  <c r="O34" i="16"/>
  <c r="N34" i="16"/>
  <c r="M34" i="16"/>
  <c r="K34" i="16"/>
  <c r="J34" i="16"/>
  <c r="I34" i="16"/>
  <c r="T32" i="16"/>
  <c r="Q32" i="16"/>
  <c r="P32" i="16"/>
  <c r="N32" i="16"/>
  <c r="U32" i="16" s="1"/>
  <c r="M32" i="16"/>
  <c r="K32" i="16"/>
  <c r="J32" i="16"/>
  <c r="I32" i="16"/>
  <c r="T31" i="16"/>
  <c r="Q31" i="16"/>
  <c r="P31" i="16"/>
  <c r="M31" i="16"/>
  <c r="N31" i="16" s="1"/>
  <c r="U31" i="16" s="1"/>
  <c r="K31" i="16"/>
  <c r="J31" i="16"/>
  <c r="I31" i="16"/>
  <c r="T30" i="16"/>
  <c r="Q30" i="16"/>
  <c r="P30" i="16"/>
  <c r="N30" i="16"/>
  <c r="U30" i="16" s="1"/>
  <c r="M30" i="16"/>
  <c r="K30" i="16"/>
  <c r="J30" i="16"/>
  <c r="I30" i="16"/>
  <c r="T29" i="16"/>
  <c r="Q29" i="16"/>
  <c r="P29" i="16"/>
  <c r="N29" i="16"/>
  <c r="U29" i="16" s="1"/>
  <c r="M29" i="16"/>
  <c r="K29" i="16"/>
  <c r="J29" i="16"/>
  <c r="I29" i="16"/>
  <c r="T28" i="16"/>
  <c r="Q28" i="16"/>
  <c r="P28" i="16"/>
  <c r="M28" i="16"/>
  <c r="N28" i="16" s="1"/>
  <c r="K28" i="16"/>
  <c r="J28" i="16"/>
  <c r="I28" i="16"/>
  <c r="U27" i="16"/>
  <c r="T27" i="16"/>
  <c r="Q27" i="16"/>
  <c r="P27" i="16"/>
  <c r="O27" i="16"/>
  <c r="N27" i="16"/>
  <c r="M27" i="16"/>
  <c r="K27" i="16"/>
  <c r="J27" i="16"/>
  <c r="I27" i="16"/>
  <c r="U26" i="16"/>
  <c r="T26" i="16"/>
  <c r="Q26" i="16"/>
  <c r="P26" i="16"/>
  <c r="O26" i="16"/>
  <c r="N26" i="16"/>
  <c r="M26" i="16"/>
  <c r="K26" i="16"/>
  <c r="J26" i="16"/>
  <c r="I26" i="16"/>
  <c r="U25" i="16"/>
  <c r="T25" i="16"/>
  <c r="Q25" i="16"/>
  <c r="P25" i="16"/>
  <c r="O25" i="16"/>
  <c r="N25" i="16"/>
  <c r="M25" i="16"/>
  <c r="K25" i="16"/>
  <c r="J25" i="16"/>
  <c r="I25" i="16"/>
  <c r="U24" i="16"/>
  <c r="T24" i="16"/>
  <c r="Q24" i="16"/>
  <c r="P24" i="16"/>
  <c r="O24" i="16"/>
  <c r="N24" i="16"/>
  <c r="M24" i="16"/>
  <c r="K24" i="16"/>
  <c r="J24" i="16"/>
  <c r="I24" i="16"/>
  <c r="U22" i="16"/>
  <c r="T22" i="16"/>
  <c r="Q22" i="16"/>
  <c r="P22" i="16"/>
  <c r="O22" i="16"/>
  <c r="N22" i="16"/>
  <c r="M22" i="16"/>
  <c r="K22" i="16"/>
  <c r="J22" i="16"/>
  <c r="I22" i="16"/>
  <c r="U21" i="16"/>
  <c r="T21" i="16"/>
  <c r="Q21" i="16"/>
  <c r="P21" i="16"/>
  <c r="O21" i="16"/>
  <c r="N21" i="16"/>
  <c r="M21" i="16"/>
  <c r="K21" i="16"/>
  <c r="J21" i="16"/>
  <c r="I21" i="16"/>
  <c r="U20" i="16"/>
  <c r="T20" i="16"/>
  <c r="Q20" i="16"/>
  <c r="P20" i="16"/>
  <c r="O20" i="16"/>
  <c r="N20" i="16"/>
  <c r="M20" i="16"/>
  <c r="K20" i="16"/>
  <c r="J20" i="16"/>
  <c r="I20" i="16"/>
  <c r="U19" i="16"/>
  <c r="T19" i="16"/>
  <c r="Q19" i="16"/>
  <c r="P19" i="16"/>
  <c r="O19" i="16"/>
  <c r="N19" i="16"/>
  <c r="M19" i="16"/>
  <c r="K19" i="16"/>
  <c r="J19" i="16"/>
  <c r="I19" i="16"/>
  <c r="U18" i="16"/>
  <c r="T18" i="16"/>
  <c r="N18" i="16"/>
  <c r="M18" i="16"/>
  <c r="J18" i="16"/>
  <c r="I18" i="16"/>
  <c r="U17" i="16"/>
  <c r="T17" i="16"/>
  <c r="Q17" i="16"/>
  <c r="P17" i="16"/>
  <c r="O17" i="16"/>
  <c r="N17" i="16"/>
  <c r="M17" i="16"/>
  <c r="K17" i="16"/>
  <c r="J17" i="16"/>
  <c r="I17" i="16"/>
  <c r="U16" i="16"/>
  <c r="T16" i="16"/>
  <c r="N16" i="16"/>
  <c r="M16" i="16"/>
  <c r="J16" i="16"/>
  <c r="I16" i="16"/>
  <c r="U15" i="16"/>
  <c r="T15" i="16"/>
  <c r="Q15" i="16"/>
  <c r="P15" i="16"/>
  <c r="O15" i="16"/>
  <c r="N15" i="16"/>
  <c r="M15" i="16"/>
  <c r="K15" i="16"/>
  <c r="J15" i="16"/>
  <c r="I15" i="16"/>
  <c r="U14" i="16"/>
  <c r="T14" i="16"/>
  <c r="Q14" i="16"/>
  <c r="P14" i="16"/>
  <c r="O14" i="16"/>
  <c r="N14" i="16"/>
  <c r="M14" i="16"/>
  <c r="K14" i="16"/>
  <c r="J14" i="16"/>
  <c r="I14" i="16"/>
  <c r="U13" i="16"/>
  <c r="T13" i="16"/>
  <c r="Q13" i="16"/>
  <c r="P13" i="16"/>
  <c r="O13" i="16"/>
  <c r="N13" i="16"/>
  <c r="M13" i="16"/>
  <c r="K13" i="16"/>
  <c r="J13" i="16"/>
  <c r="I13" i="16"/>
  <c r="U12" i="16"/>
  <c r="T12" i="16"/>
  <c r="Q12" i="16"/>
  <c r="P12" i="16"/>
  <c r="O12" i="16"/>
  <c r="N12" i="16"/>
  <c r="M12" i="16"/>
  <c r="K12" i="16"/>
  <c r="J12" i="16"/>
  <c r="I12" i="16"/>
  <c r="U11" i="16"/>
  <c r="T11" i="16"/>
  <c r="Q11" i="16"/>
  <c r="P11" i="16"/>
  <c r="O11" i="16"/>
  <c r="N11" i="16"/>
  <c r="M11" i="16"/>
  <c r="K11" i="16"/>
  <c r="J11" i="16"/>
  <c r="I11" i="16"/>
  <c r="U10" i="16"/>
  <c r="T10" i="16"/>
  <c r="Q10" i="16"/>
  <c r="P10" i="16"/>
  <c r="O10" i="16"/>
  <c r="N10" i="16"/>
  <c r="M10" i="16"/>
  <c r="K10" i="16"/>
  <c r="J10" i="16"/>
  <c r="I10" i="16"/>
  <c r="T2" i="16"/>
  <c r="V38" i="16" s="1"/>
  <c r="W38" i="16" s="1"/>
  <c r="Q213" i="15"/>
  <c r="P213" i="15"/>
  <c r="O213" i="15"/>
  <c r="N213" i="15"/>
  <c r="U212" i="15"/>
  <c r="T212" i="15"/>
  <c r="Q212" i="15"/>
  <c r="P212" i="15"/>
  <c r="O212" i="15"/>
  <c r="N212" i="15"/>
  <c r="M212" i="15"/>
  <c r="K212" i="15"/>
  <c r="J212" i="15"/>
  <c r="I212" i="15"/>
  <c r="U211" i="15"/>
  <c r="T211" i="15"/>
  <c r="Q211" i="15"/>
  <c r="P211" i="15"/>
  <c r="O211" i="15"/>
  <c r="N211" i="15"/>
  <c r="M211" i="15"/>
  <c r="K211" i="15"/>
  <c r="J211" i="15"/>
  <c r="I211" i="15"/>
  <c r="U209" i="15"/>
  <c r="T209" i="15"/>
  <c r="Q209" i="15"/>
  <c r="P209" i="15"/>
  <c r="O209" i="15"/>
  <c r="N209" i="15"/>
  <c r="M209" i="15"/>
  <c r="K209" i="15"/>
  <c r="J209" i="15"/>
  <c r="I209" i="15"/>
  <c r="U208" i="15"/>
  <c r="T208" i="15"/>
  <c r="Q208" i="15"/>
  <c r="P208" i="15"/>
  <c r="O208" i="15"/>
  <c r="N208" i="15"/>
  <c r="M208" i="15"/>
  <c r="K208" i="15"/>
  <c r="J208" i="15"/>
  <c r="I208" i="15"/>
  <c r="U207" i="15"/>
  <c r="T207" i="15"/>
  <c r="Q207" i="15"/>
  <c r="P207" i="15"/>
  <c r="O207" i="15"/>
  <c r="N207" i="15"/>
  <c r="M207" i="15"/>
  <c r="K207" i="15"/>
  <c r="J207" i="15"/>
  <c r="I207" i="15"/>
  <c r="U205" i="15"/>
  <c r="T205" i="15"/>
  <c r="Q205" i="15"/>
  <c r="P205" i="15"/>
  <c r="O205" i="15"/>
  <c r="N205" i="15"/>
  <c r="M205" i="15"/>
  <c r="K205" i="15"/>
  <c r="J205" i="15"/>
  <c r="I205" i="15"/>
  <c r="U204" i="15"/>
  <c r="T204" i="15"/>
  <c r="Q204" i="15"/>
  <c r="P204" i="15"/>
  <c r="O204" i="15"/>
  <c r="N204" i="15"/>
  <c r="M204" i="15"/>
  <c r="K204" i="15"/>
  <c r="J204" i="15"/>
  <c r="I204" i="15"/>
  <c r="U202" i="15"/>
  <c r="T202" i="15"/>
  <c r="Q202" i="15"/>
  <c r="P202" i="15"/>
  <c r="O202" i="15"/>
  <c r="N202" i="15"/>
  <c r="M202" i="15"/>
  <c r="K202" i="15"/>
  <c r="J202" i="15"/>
  <c r="I202" i="15"/>
  <c r="U201" i="15"/>
  <c r="T201" i="15"/>
  <c r="Q201" i="15"/>
  <c r="P201" i="15"/>
  <c r="O201" i="15"/>
  <c r="N201" i="15"/>
  <c r="M201" i="15"/>
  <c r="K201" i="15"/>
  <c r="J201" i="15"/>
  <c r="I201" i="15"/>
  <c r="U200" i="15"/>
  <c r="T200" i="15"/>
  <c r="Q200" i="15"/>
  <c r="P200" i="15"/>
  <c r="O200" i="15"/>
  <c r="N200" i="15"/>
  <c r="M200" i="15"/>
  <c r="K200" i="15"/>
  <c r="J200" i="15"/>
  <c r="I200" i="15"/>
  <c r="U199" i="15"/>
  <c r="T199" i="15"/>
  <c r="Q199" i="15"/>
  <c r="P199" i="15"/>
  <c r="O199" i="15"/>
  <c r="N199" i="15"/>
  <c r="M199" i="15"/>
  <c r="K199" i="15"/>
  <c r="J199" i="15"/>
  <c r="I199" i="15"/>
  <c r="U197" i="15"/>
  <c r="T197" i="15"/>
  <c r="Q197" i="15"/>
  <c r="P197" i="15"/>
  <c r="O197" i="15"/>
  <c r="N197" i="15"/>
  <c r="M197" i="15"/>
  <c r="K197" i="15"/>
  <c r="J197" i="15"/>
  <c r="I197" i="15"/>
  <c r="U196" i="15"/>
  <c r="T196" i="15"/>
  <c r="Q196" i="15"/>
  <c r="P196" i="15"/>
  <c r="O196" i="15"/>
  <c r="N196" i="15"/>
  <c r="M196" i="15"/>
  <c r="K196" i="15"/>
  <c r="J196" i="15"/>
  <c r="I196" i="15"/>
  <c r="U195" i="15"/>
  <c r="T195" i="15"/>
  <c r="Q195" i="15"/>
  <c r="P195" i="15"/>
  <c r="O195" i="15"/>
  <c r="N195" i="15"/>
  <c r="M195" i="15"/>
  <c r="K195" i="15"/>
  <c r="J195" i="15"/>
  <c r="I195" i="15"/>
  <c r="U194" i="15"/>
  <c r="T194" i="15"/>
  <c r="Q194" i="15"/>
  <c r="P194" i="15"/>
  <c r="O194" i="15"/>
  <c r="N194" i="15"/>
  <c r="M194" i="15"/>
  <c r="K194" i="15"/>
  <c r="J194" i="15"/>
  <c r="I194" i="15"/>
  <c r="U193" i="15"/>
  <c r="T193" i="15"/>
  <c r="Q193" i="15"/>
  <c r="P193" i="15"/>
  <c r="O193" i="15"/>
  <c r="N193" i="15"/>
  <c r="M193" i="15"/>
  <c r="K193" i="15"/>
  <c r="J193" i="15"/>
  <c r="I193" i="15"/>
  <c r="U192" i="15"/>
  <c r="T192" i="15"/>
  <c r="Q192" i="15"/>
  <c r="P192" i="15"/>
  <c r="O192" i="15"/>
  <c r="N192" i="15"/>
  <c r="M192" i="15"/>
  <c r="K192" i="15"/>
  <c r="J192" i="15"/>
  <c r="I192" i="15"/>
  <c r="U191" i="15"/>
  <c r="T191" i="15"/>
  <c r="Q191" i="15"/>
  <c r="P191" i="15"/>
  <c r="O191" i="15"/>
  <c r="N191" i="15"/>
  <c r="M191" i="15"/>
  <c r="K191" i="15"/>
  <c r="J191" i="15"/>
  <c r="I191" i="15"/>
  <c r="U190" i="15"/>
  <c r="T190" i="15"/>
  <c r="Q190" i="15"/>
  <c r="P190" i="15"/>
  <c r="O190" i="15"/>
  <c r="N190" i="15"/>
  <c r="M190" i="15"/>
  <c r="K190" i="15"/>
  <c r="J190" i="15"/>
  <c r="I190" i="15"/>
  <c r="U189" i="15"/>
  <c r="T189" i="15"/>
  <c r="Q189" i="15"/>
  <c r="P189" i="15"/>
  <c r="O189" i="15"/>
  <c r="N189" i="15"/>
  <c r="M189" i="15"/>
  <c r="K189" i="15"/>
  <c r="J189" i="15"/>
  <c r="I189" i="15"/>
  <c r="U188" i="15"/>
  <c r="T188" i="15"/>
  <c r="Q188" i="15"/>
  <c r="P188" i="15"/>
  <c r="O188" i="15"/>
  <c r="N188" i="15"/>
  <c r="M188" i="15"/>
  <c r="K188" i="15"/>
  <c r="J188" i="15"/>
  <c r="I188" i="15"/>
  <c r="U187" i="15"/>
  <c r="T187" i="15"/>
  <c r="Q187" i="15"/>
  <c r="P187" i="15"/>
  <c r="O187" i="15"/>
  <c r="N187" i="15"/>
  <c r="M187" i="15"/>
  <c r="K187" i="15"/>
  <c r="J187" i="15"/>
  <c r="I187" i="15"/>
  <c r="U186" i="15"/>
  <c r="T186" i="15"/>
  <c r="Q186" i="15"/>
  <c r="P186" i="15"/>
  <c r="O186" i="15"/>
  <c r="N186" i="15"/>
  <c r="M186" i="15"/>
  <c r="K186" i="15"/>
  <c r="J186" i="15"/>
  <c r="I186" i="15"/>
  <c r="U185" i="15"/>
  <c r="T185" i="15"/>
  <c r="Q185" i="15"/>
  <c r="P185" i="15"/>
  <c r="O185" i="15"/>
  <c r="N185" i="15"/>
  <c r="M185" i="15"/>
  <c r="K185" i="15"/>
  <c r="J185" i="15"/>
  <c r="I185" i="15"/>
  <c r="U184" i="15"/>
  <c r="T184" i="15"/>
  <c r="Q184" i="15"/>
  <c r="P184" i="15"/>
  <c r="O184" i="15"/>
  <c r="N184" i="15"/>
  <c r="M184" i="15"/>
  <c r="K184" i="15"/>
  <c r="J184" i="15"/>
  <c r="I184" i="15"/>
  <c r="U182" i="15"/>
  <c r="T182" i="15"/>
  <c r="Q182" i="15"/>
  <c r="P182" i="15"/>
  <c r="O182" i="15"/>
  <c r="N182" i="15"/>
  <c r="M182" i="15"/>
  <c r="K182" i="15"/>
  <c r="J182" i="15"/>
  <c r="I182" i="15"/>
  <c r="U180" i="15"/>
  <c r="T180" i="15"/>
  <c r="Q180" i="15"/>
  <c r="P180" i="15"/>
  <c r="O180" i="15"/>
  <c r="N180" i="15"/>
  <c r="M180" i="15"/>
  <c r="K180" i="15"/>
  <c r="J180" i="15"/>
  <c r="I180" i="15"/>
  <c r="U179" i="15"/>
  <c r="T179" i="15"/>
  <c r="Q179" i="15"/>
  <c r="P179" i="15"/>
  <c r="O179" i="15"/>
  <c r="N179" i="15"/>
  <c r="M179" i="15"/>
  <c r="K179" i="15"/>
  <c r="J179" i="15"/>
  <c r="I179" i="15"/>
  <c r="U178" i="15"/>
  <c r="T178" i="15"/>
  <c r="Q178" i="15"/>
  <c r="P178" i="15"/>
  <c r="O178" i="15"/>
  <c r="N178" i="15"/>
  <c r="M178" i="15"/>
  <c r="K178" i="15"/>
  <c r="J178" i="15"/>
  <c r="I178" i="15"/>
  <c r="U177" i="15"/>
  <c r="T177" i="15"/>
  <c r="Q177" i="15"/>
  <c r="P177" i="15"/>
  <c r="O177" i="15"/>
  <c r="N177" i="15"/>
  <c r="M177" i="15"/>
  <c r="K177" i="15"/>
  <c r="J177" i="15"/>
  <c r="I177" i="15"/>
  <c r="U176" i="15"/>
  <c r="T176" i="15"/>
  <c r="Q176" i="15"/>
  <c r="P176" i="15"/>
  <c r="O176" i="15"/>
  <c r="N176" i="15"/>
  <c r="M176" i="15"/>
  <c r="K176" i="15"/>
  <c r="J176" i="15"/>
  <c r="I176" i="15"/>
  <c r="U175" i="15"/>
  <c r="T175" i="15"/>
  <c r="Q175" i="15"/>
  <c r="P175" i="15"/>
  <c r="O175" i="15"/>
  <c r="N175" i="15"/>
  <c r="M175" i="15"/>
  <c r="K175" i="15"/>
  <c r="J175" i="15"/>
  <c r="I175" i="15"/>
  <c r="U174" i="15"/>
  <c r="T174" i="15"/>
  <c r="Q174" i="15"/>
  <c r="P174" i="15"/>
  <c r="O174" i="15"/>
  <c r="N174" i="15"/>
  <c r="M174" i="15"/>
  <c r="K174" i="15"/>
  <c r="J174" i="15"/>
  <c r="I174" i="15"/>
  <c r="U173" i="15"/>
  <c r="Q173" i="15"/>
  <c r="P173" i="15"/>
  <c r="O173" i="15"/>
  <c r="N173" i="15"/>
  <c r="K173" i="15"/>
  <c r="U172" i="15"/>
  <c r="Q172" i="15"/>
  <c r="P172" i="15"/>
  <c r="O172" i="15"/>
  <c r="N172" i="15"/>
  <c r="K172" i="15"/>
  <c r="U170" i="15"/>
  <c r="T170" i="15"/>
  <c r="Q170" i="15"/>
  <c r="P170" i="15"/>
  <c r="O170" i="15"/>
  <c r="N170" i="15"/>
  <c r="M170" i="15"/>
  <c r="K170" i="15"/>
  <c r="J170" i="15"/>
  <c r="I170" i="15"/>
  <c r="U169" i="15"/>
  <c r="T169" i="15"/>
  <c r="Q169" i="15"/>
  <c r="P169" i="15"/>
  <c r="O169" i="15"/>
  <c r="N169" i="15"/>
  <c r="M169" i="15"/>
  <c r="K169" i="15"/>
  <c r="J169" i="15"/>
  <c r="I169" i="15"/>
  <c r="U168" i="15"/>
  <c r="T168" i="15"/>
  <c r="Q168" i="15"/>
  <c r="P168" i="15"/>
  <c r="O168" i="15"/>
  <c r="N168" i="15"/>
  <c r="M168" i="15"/>
  <c r="K168" i="15"/>
  <c r="J168" i="15"/>
  <c r="I168" i="15"/>
  <c r="U166" i="15"/>
  <c r="T166" i="15"/>
  <c r="Q166" i="15"/>
  <c r="P166" i="15"/>
  <c r="O166" i="15"/>
  <c r="N166" i="15"/>
  <c r="M166" i="15"/>
  <c r="K166" i="15"/>
  <c r="J166" i="15"/>
  <c r="I166" i="15"/>
  <c r="U165" i="15"/>
  <c r="T165" i="15"/>
  <c r="Q165" i="15"/>
  <c r="P165" i="15"/>
  <c r="O165" i="15"/>
  <c r="N165" i="15"/>
  <c r="M165" i="15"/>
  <c r="K165" i="15"/>
  <c r="J165" i="15"/>
  <c r="I165" i="15"/>
  <c r="U164" i="15"/>
  <c r="T164" i="15"/>
  <c r="Q164" i="15"/>
  <c r="P164" i="15"/>
  <c r="O164" i="15"/>
  <c r="N164" i="15"/>
  <c r="M164" i="15"/>
  <c r="K164" i="15"/>
  <c r="J164" i="15"/>
  <c r="I164" i="15"/>
  <c r="U163" i="15"/>
  <c r="T163" i="15"/>
  <c r="Q163" i="15"/>
  <c r="P163" i="15"/>
  <c r="O163" i="15"/>
  <c r="N163" i="15"/>
  <c r="M163" i="15"/>
  <c r="K163" i="15"/>
  <c r="J163" i="15"/>
  <c r="I163" i="15"/>
  <c r="U162" i="15"/>
  <c r="T162" i="15"/>
  <c r="Q162" i="15"/>
  <c r="P162" i="15"/>
  <c r="O162" i="15"/>
  <c r="N162" i="15"/>
  <c r="M162" i="15"/>
  <c r="K162" i="15"/>
  <c r="J162" i="15"/>
  <c r="I162" i="15"/>
  <c r="U161" i="15"/>
  <c r="T161" i="15"/>
  <c r="Q161" i="15"/>
  <c r="P161" i="15"/>
  <c r="O161" i="15"/>
  <c r="N161" i="15"/>
  <c r="M161" i="15"/>
  <c r="K161" i="15"/>
  <c r="J161" i="15"/>
  <c r="I161" i="15"/>
  <c r="U160" i="15"/>
  <c r="T160" i="15"/>
  <c r="Q160" i="15"/>
  <c r="P160" i="15"/>
  <c r="O160" i="15"/>
  <c r="N160" i="15"/>
  <c r="M160" i="15"/>
  <c r="K160" i="15"/>
  <c r="J160" i="15"/>
  <c r="I160" i="15"/>
  <c r="U159" i="15"/>
  <c r="T159" i="15"/>
  <c r="Q159" i="15"/>
  <c r="P159" i="15"/>
  <c r="O159" i="15"/>
  <c r="N159" i="15"/>
  <c r="M159" i="15"/>
  <c r="K159" i="15"/>
  <c r="J159" i="15"/>
  <c r="I159" i="15"/>
  <c r="U158" i="15"/>
  <c r="T158" i="15"/>
  <c r="Q158" i="15"/>
  <c r="P158" i="15"/>
  <c r="O158" i="15"/>
  <c r="N158" i="15"/>
  <c r="M158" i="15"/>
  <c r="K158" i="15"/>
  <c r="J158" i="15"/>
  <c r="I158" i="15"/>
  <c r="U157" i="15"/>
  <c r="T157" i="15"/>
  <c r="Q157" i="15"/>
  <c r="P157" i="15"/>
  <c r="O157" i="15"/>
  <c r="N157" i="15"/>
  <c r="M157" i="15"/>
  <c r="K157" i="15"/>
  <c r="J157" i="15"/>
  <c r="I157" i="15"/>
  <c r="U156" i="15"/>
  <c r="T156" i="15"/>
  <c r="Q156" i="15"/>
  <c r="P156" i="15"/>
  <c r="O156" i="15"/>
  <c r="N156" i="15"/>
  <c r="M156" i="15"/>
  <c r="K156" i="15"/>
  <c r="J156" i="15"/>
  <c r="I156" i="15"/>
  <c r="U155" i="15"/>
  <c r="T155" i="15"/>
  <c r="Q155" i="15"/>
  <c r="P155" i="15"/>
  <c r="O155" i="15"/>
  <c r="N155" i="15"/>
  <c r="M155" i="15"/>
  <c r="K155" i="15"/>
  <c r="J155" i="15"/>
  <c r="I155" i="15"/>
  <c r="U154" i="15"/>
  <c r="T154" i="15"/>
  <c r="Q154" i="15"/>
  <c r="P154" i="15"/>
  <c r="O154" i="15"/>
  <c r="N154" i="15"/>
  <c r="M154" i="15"/>
  <c r="K154" i="15"/>
  <c r="J154" i="15"/>
  <c r="I154" i="15"/>
  <c r="U153" i="15"/>
  <c r="T153" i="15"/>
  <c r="Q153" i="15"/>
  <c r="P153" i="15"/>
  <c r="O153" i="15"/>
  <c r="N153" i="15"/>
  <c r="M153" i="15"/>
  <c r="K153" i="15"/>
  <c r="J153" i="15"/>
  <c r="I153" i="15"/>
  <c r="U152" i="15"/>
  <c r="T152" i="15"/>
  <c r="Q152" i="15"/>
  <c r="P152" i="15"/>
  <c r="O152" i="15"/>
  <c r="N152" i="15"/>
  <c r="M152" i="15"/>
  <c r="K152" i="15"/>
  <c r="J152" i="15"/>
  <c r="I152" i="15"/>
  <c r="U151" i="15"/>
  <c r="T151" i="15"/>
  <c r="Q151" i="15"/>
  <c r="P151" i="15"/>
  <c r="O151" i="15"/>
  <c r="N151" i="15"/>
  <c r="M151" i="15"/>
  <c r="K151" i="15"/>
  <c r="J151" i="15"/>
  <c r="I151" i="15"/>
  <c r="U150" i="15"/>
  <c r="T150" i="15"/>
  <c r="Q150" i="15"/>
  <c r="P150" i="15"/>
  <c r="O150" i="15"/>
  <c r="N150" i="15"/>
  <c r="M150" i="15"/>
  <c r="K150" i="15"/>
  <c r="J150" i="15"/>
  <c r="I150" i="15"/>
  <c r="U149" i="15"/>
  <c r="T149" i="15"/>
  <c r="Q149" i="15"/>
  <c r="P149" i="15"/>
  <c r="O149" i="15"/>
  <c r="N149" i="15"/>
  <c r="M149" i="15"/>
  <c r="K149" i="15"/>
  <c r="J149" i="15"/>
  <c r="I149" i="15"/>
  <c r="U148" i="15"/>
  <c r="T148" i="15"/>
  <c r="Q148" i="15"/>
  <c r="P148" i="15"/>
  <c r="O148" i="15"/>
  <c r="N148" i="15"/>
  <c r="M148" i="15"/>
  <c r="K148" i="15"/>
  <c r="J148" i="15"/>
  <c r="I148" i="15"/>
  <c r="U147" i="15"/>
  <c r="T147" i="15"/>
  <c r="Q147" i="15"/>
  <c r="P147" i="15"/>
  <c r="O147" i="15"/>
  <c r="N147" i="15"/>
  <c r="M147" i="15"/>
  <c r="K147" i="15"/>
  <c r="J147" i="15"/>
  <c r="I147" i="15"/>
  <c r="U146" i="15"/>
  <c r="T146" i="15"/>
  <c r="Q146" i="15"/>
  <c r="P146" i="15"/>
  <c r="O146" i="15"/>
  <c r="N146" i="15"/>
  <c r="M146" i="15"/>
  <c r="K146" i="15"/>
  <c r="J146" i="15"/>
  <c r="I146" i="15"/>
  <c r="U145" i="15"/>
  <c r="T145" i="15"/>
  <c r="Q145" i="15"/>
  <c r="P145" i="15"/>
  <c r="O145" i="15"/>
  <c r="N145" i="15"/>
  <c r="M145" i="15"/>
  <c r="K145" i="15"/>
  <c r="J145" i="15"/>
  <c r="I145" i="15"/>
  <c r="U144" i="15"/>
  <c r="T144" i="15"/>
  <c r="Q144" i="15"/>
  <c r="P144" i="15"/>
  <c r="O144" i="15"/>
  <c r="N144" i="15"/>
  <c r="M144" i="15"/>
  <c r="K144" i="15"/>
  <c r="J144" i="15"/>
  <c r="I144" i="15"/>
  <c r="U143" i="15"/>
  <c r="T143" i="15"/>
  <c r="Q143" i="15"/>
  <c r="P143" i="15"/>
  <c r="O143" i="15"/>
  <c r="N143" i="15"/>
  <c r="M143" i="15"/>
  <c r="K143" i="15"/>
  <c r="J143" i="15"/>
  <c r="I143" i="15"/>
  <c r="U142" i="15"/>
  <c r="T142" i="15"/>
  <c r="Q142" i="15"/>
  <c r="P142" i="15"/>
  <c r="O142" i="15"/>
  <c r="N142" i="15"/>
  <c r="M142" i="15"/>
  <c r="K142" i="15"/>
  <c r="J142" i="15"/>
  <c r="I142" i="15"/>
  <c r="U141" i="15"/>
  <c r="T141" i="15"/>
  <c r="Q141" i="15"/>
  <c r="P141" i="15"/>
  <c r="O141" i="15"/>
  <c r="N141" i="15"/>
  <c r="M141" i="15"/>
  <c r="K141" i="15"/>
  <c r="J141" i="15"/>
  <c r="I141" i="15"/>
  <c r="U140" i="15"/>
  <c r="T140" i="15"/>
  <c r="P140" i="15"/>
  <c r="O140" i="15"/>
  <c r="N140" i="15"/>
  <c r="M140" i="15"/>
  <c r="K140" i="15"/>
  <c r="J140" i="15"/>
  <c r="I140" i="15"/>
  <c r="U139" i="15"/>
  <c r="T139" i="15"/>
  <c r="Q139" i="15"/>
  <c r="P139" i="15"/>
  <c r="O139" i="15"/>
  <c r="N139" i="15"/>
  <c r="M139" i="15"/>
  <c r="K139" i="15"/>
  <c r="J139" i="15"/>
  <c r="I139" i="15"/>
  <c r="U138" i="15"/>
  <c r="T138" i="15"/>
  <c r="Q138" i="15"/>
  <c r="N138" i="15"/>
  <c r="M138" i="15"/>
  <c r="K138" i="15"/>
  <c r="J138" i="15"/>
  <c r="I138" i="15"/>
  <c r="U137" i="15"/>
  <c r="T137" i="15"/>
  <c r="Q137" i="15"/>
  <c r="P137" i="15"/>
  <c r="O137" i="15"/>
  <c r="N137" i="15"/>
  <c r="M137" i="15"/>
  <c r="K137" i="15"/>
  <c r="J137" i="15"/>
  <c r="I137" i="15"/>
  <c r="U136" i="15"/>
  <c r="T136" i="15"/>
  <c r="Q136" i="15"/>
  <c r="P136" i="15"/>
  <c r="O136" i="15"/>
  <c r="N136" i="15"/>
  <c r="M136" i="15"/>
  <c r="K136" i="15"/>
  <c r="J136" i="15"/>
  <c r="I136" i="15"/>
  <c r="U135" i="15"/>
  <c r="T135" i="15"/>
  <c r="Q135" i="15"/>
  <c r="P135" i="15"/>
  <c r="O135" i="15"/>
  <c r="N135" i="15"/>
  <c r="M135" i="15"/>
  <c r="K135" i="15"/>
  <c r="J135" i="15"/>
  <c r="I135" i="15"/>
  <c r="U134" i="15"/>
  <c r="Q134" i="15"/>
  <c r="P134" i="15"/>
  <c r="O134" i="15"/>
  <c r="N134" i="15"/>
  <c r="M134" i="15"/>
  <c r="K134" i="15"/>
  <c r="J134" i="15"/>
  <c r="I134" i="15"/>
  <c r="U133" i="15"/>
  <c r="Q133" i="15"/>
  <c r="P133" i="15"/>
  <c r="O133" i="15"/>
  <c r="N133" i="15"/>
  <c r="M133" i="15"/>
  <c r="K133" i="15"/>
  <c r="J133" i="15"/>
  <c r="I133" i="15"/>
  <c r="U132" i="15"/>
  <c r="Q132" i="15"/>
  <c r="P132" i="15"/>
  <c r="O132" i="15"/>
  <c r="N132" i="15"/>
  <c r="M132" i="15"/>
  <c r="K132" i="15"/>
  <c r="J132" i="15"/>
  <c r="I132" i="15"/>
  <c r="U131" i="15"/>
  <c r="T131" i="15"/>
  <c r="Q131" i="15"/>
  <c r="P131" i="15"/>
  <c r="O131" i="15"/>
  <c r="N131" i="15"/>
  <c r="M131" i="15"/>
  <c r="K131" i="15"/>
  <c r="J131" i="15"/>
  <c r="I131" i="15"/>
  <c r="U130" i="15"/>
  <c r="T130" i="15"/>
  <c r="Q130" i="15"/>
  <c r="P130" i="15"/>
  <c r="O130" i="15"/>
  <c r="N130" i="15"/>
  <c r="M130" i="15"/>
  <c r="K130" i="15"/>
  <c r="J130" i="15"/>
  <c r="I130" i="15"/>
  <c r="U129" i="15"/>
  <c r="T129" i="15"/>
  <c r="Q129" i="15"/>
  <c r="P129" i="15"/>
  <c r="O129" i="15"/>
  <c r="N129" i="15"/>
  <c r="M129" i="15"/>
  <c r="K129" i="15"/>
  <c r="J129" i="15"/>
  <c r="I129" i="15"/>
  <c r="U128" i="15"/>
  <c r="T128" i="15"/>
  <c r="Q128" i="15"/>
  <c r="P128" i="15"/>
  <c r="O128" i="15"/>
  <c r="N128" i="15"/>
  <c r="M128" i="15"/>
  <c r="K128" i="15"/>
  <c r="J128" i="15"/>
  <c r="I128" i="15"/>
  <c r="U127" i="15"/>
  <c r="T127" i="15"/>
  <c r="Q127" i="15"/>
  <c r="P127" i="15"/>
  <c r="O127" i="15"/>
  <c r="N127" i="15"/>
  <c r="M127" i="15"/>
  <c r="K127" i="15"/>
  <c r="J127" i="15"/>
  <c r="I127" i="15"/>
  <c r="U126" i="15"/>
  <c r="T126" i="15"/>
  <c r="Q126" i="15"/>
  <c r="P126" i="15"/>
  <c r="O126" i="15"/>
  <c r="N126" i="15"/>
  <c r="M126" i="15"/>
  <c r="K126" i="15"/>
  <c r="J126" i="15"/>
  <c r="I126" i="15"/>
  <c r="U125" i="15"/>
  <c r="T125" i="15"/>
  <c r="Q125" i="15"/>
  <c r="P125" i="15"/>
  <c r="O125" i="15"/>
  <c r="N125" i="15"/>
  <c r="M125" i="15"/>
  <c r="K125" i="15"/>
  <c r="J125" i="15"/>
  <c r="I125" i="15"/>
  <c r="U124" i="15"/>
  <c r="T124" i="15"/>
  <c r="Q124" i="15"/>
  <c r="P124" i="15"/>
  <c r="O124" i="15"/>
  <c r="N124" i="15"/>
  <c r="M124" i="15"/>
  <c r="K124" i="15"/>
  <c r="J124" i="15"/>
  <c r="I124" i="15"/>
  <c r="U123" i="15"/>
  <c r="T123" i="15"/>
  <c r="Q123" i="15"/>
  <c r="P123" i="15"/>
  <c r="O123" i="15"/>
  <c r="N123" i="15"/>
  <c r="M123" i="15"/>
  <c r="K123" i="15"/>
  <c r="J123" i="15"/>
  <c r="I123" i="15"/>
  <c r="U122" i="15"/>
  <c r="T122" i="15"/>
  <c r="Q122" i="15"/>
  <c r="P122" i="15"/>
  <c r="O122" i="15"/>
  <c r="N122" i="15"/>
  <c r="M122" i="15"/>
  <c r="K122" i="15"/>
  <c r="J122" i="15"/>
  <c r="I122" i="15"/>
  <c r="U121" i="15"/>
  <c r="T121" i="15"/>
  <c r="Q121" i="15"/>
  <c r="P121" i="15"/>
  <c r="O121" i="15"/>
  <c r="N121" i="15"/>
  <c r="M121" i="15"/>
  <c r="K121" i="15"/>
  <c r="J121" i="15"/>
  <c r="I121" i="15"/>
  <c r="U120" i="15"/>
  <c r="T120" i="15"/>
  <c r="Q120" i="15"/>
  <c r="P120" i="15"/>
  <c r="O120" i="15"/>
  <c r="N120" i="15"/>
  <c r="M120" i="15"/>
  <c r="K120" i="15"/>
  <c r="J120" i="15"/>
  <c r="I120" i="15"/>
  <c r="U119" i="15"/>
  <c r="T119" i="15"/>
  <c r="Q119" i="15"/>
  <c r="P119" i="15"/>
  <c r="O119" i="15"/>
  <c r="N119" i="15"/>
  <c r="M119" i="15"/>
  <c r="K119" i="15"/>
  <c r="J119" i="15"/>
  <c r="I119" i="15"/>
  <c r="U117" i="15"/>
  <c r="T117" i="15"/>
  <c r="Q117" i="15"/>
  <c r="P117" i="15"/>
  <c r="O117" i="15"/>
  <c r="N117" i="15"/>
  <c r="M117" i="15"/>
  <c r="K117" i="15"/>
  <c r="J117" i="15"/>
  <c r="I117" i="15"/>
  <c r="U116" i="15"/>
  <c r="T116" i="15"/>
  <c r="Q116" i="15"/>
  <c r="P116" i="15"/>
  <c r="O116" i="15"/>
  <c r="N116" i="15"/>
  <c r="M116" i="15"/>
  <c r="K116" i="15"/>
  <c r="J116" i="15"/>
  <c r="I116" i="15"/>
  <c r="U115" i="15"/>
  <c r="T115" i="15"/>
  <c r="Q115" i="15"/>
  <c r="P115" i="15"/>
  <c r="O115" i="15"/>
  <c r="N115" i="15"/>
  <c r="M115" i="15"/>
  <c r="K115" i="15"/>
  <c r="J115" i="15"/>
  <c r="I115" i="15"/>
  <c r="U114" i="15"/>
  <c r="T114" i="15"/>
  <c r="Q114" i="15"/>
  <c r="P114" i="15"/>
  <c r="O114" i="15"/>
  <c r="N114" i="15"/>
  <c r="M114" i="15"/>
  <c r="K114" i="15"/>
  <c r="J114" i="15"/>
  <c r="I114" i="15"/>
  <c r="U113" i="15"/>
  <c r="T113" i="15"/>
  <c r="Q113" i="15"/>
  <c r="P113" i="15"/>
  <c r="O113" i="15"/>
  <c r="N113" i="15"/>
  <c r="M113" i="15"/>
  <c r="K113" i="15"/>
  <c r="J113" i="15"/>
  <c r="I113" i="15"/>
  <c r="U112" i="15"/>
  <c r="T112" i="15"/>
  <c r="Q112" i="15"/>
  <c r="P112" i="15"/>
  <c r="O112" i="15"/>
  <c r="N112" i="15"/>
  <c r="M112" i="15"/>
  <c r="K112" i="15"/>
  <c r="J112" i="15"/>
  <c r="I112" i="15"/>
  <c r="U111" i="15"/>
  <c r="T111" i="15"/>
  <c r="Q111" i="15"/>
  <c r="P111" i="15"/>
  <c r="O111" i="15"/>
  <c r="N111" i="15"/>
  <c r="M111" i="15"/>
  <c r="K111" i="15"/>
  <c r="J111" i="15"/>
  <c r="I111" i="15"/>
  <c r="U110" i="15"/>
  <c r="T110" i="15"/>
  <c r="Q110" i="15"/>
  <c r="P110" i="15"/>
  <c r="O110" i="15"/>
  <c r="N110" i="15"/>
  <c r="M110" i="15"/>
  <c r="K110" i="15"/>
  <c r="J110" i="15"/>
  <c r="I110" i="15"/>
  <c r="U109" i="15"/>
  <c r="T109" i="15"/>
  <c r="Q109" i="15"/>
  <c r="P109" i="15"/>
  <c r="O109" i="15"/>
  <c r="N109" i="15"/>
  <c r="M109" i="15"/>
  <c r="K109" i="15"/>
  <c r="J109" i="15"/>
  <c r="I109" i="15"/>
  <c r="U108" i="15"/>
  <c r="T108" i="15"/>
  <c r="Q108" i="15"/>
  <c r="P108" i="15"/>
  <c r="O108" i="15"/>
  <c r="N108" i="15"/>
  <c r="M108" i="15"/>
  <c r="K108" i="15"/>
  <c r="J108" i="15"/>
  <c r="I108" i="15"/>
  <c r="U107" i="15"/>
  <c r="T107" i="15"/>
  <c r="Q107" i="15"/>
  <c r="P107" i="15"/>
  <c r="O107" i="15"/>
  <c r="N107" i="15"/>
  <c r="M107" i="15"/>
  <c r="K107" i="15"/>
  <c r="J107" i="15"/>
  <c r="I107" i="15"/>
  <c r="U106" i="15"/>
  <c r="T106" i="15"/>
  <c r="Q106" i="15"/>
  <c r="P106" i="15"/>
  <c r="O106" i="15"/>
  <c r="N106" i="15"/>
  <c r="M106" i="15"/>
  <c r="K106" i="15"/>
  <c r="J106" i="15"/>
  <c r="I106" i="15"/>
  <c r="U105" i="15"/>
  <c r="T105" i="15"/>
  <c r="Q105" i="15"/>
  <c r="P105" i="15"/>
  <c r="O105" i="15"/>
  <c r="N105" i="15"/>
  <c r="M105" i="15"/>
  <c r="K105" i="15"/>
  <c r="J105" i="15"/>
  <c r="I105" i="15"/>
  <c r="U103" i="15"/>
  <c r="T103" i="15"/>
  <c r="Q103" i="15"/>
  <c r="P103" i="15"/>
  <c r="O103" i="15"/>
  <c r="N103" i="15"/>
  <c r="M103" i="15"/>
  <c r="K103" i="15"/>
  <c r="J103" i="15"/>
  <c r="I103" i="15"/>
  <c r="U102" i="15"/>
  <c r="T102" i="15"/>
  <c r="Q102" i="15"/>
  <c r="P102" i="15"/>
  <c r="O102" i="15"/>
  <c r="N102" i="15"/>
  <c r="M102" i="15"/>
  <c r="K102" i="15"/>
  <c r="J102" i="15"/>
  <c r="I102" i="15"/>
  <c r="U101" i="15"/>
  <c r="T101" i="15"/>
  <c r="Q101" i="15"/>
  <c r="P101" i="15"/>
  <c r="O101" i="15"/>
  <c r="N101" i="15"/>
  <c r="M101" i="15"/>
  <c r="K101" i="15"/>
  <c r="J101" i="15"/>
  <c r="I101" i="15"/>
  <c r="U100" i="15"/>
  <c r="T100" i="15"/>
  <c r="Q100" i="15"/>
  <c r="P100" i="15"/>
  <c r="O100" i="15"/>
  <c r="N100" i="15"/>
  <c r="M100" i="15"/>
  <c r="K100" i="15"/>
  <c r="J100" i="15"/>
  <c r="I100" i="15"/>
  <c r="U99" i="15"/>
  <c r="T99" i="15"/>
  <c r="Q99" i="15"/>
  <c r="P99" i="15"/>
  <c r="O99" i="15"/>
  <c r="N99" i="15"/>
  <c r="M99" i="15"/>
  <c r="K99" i="15"/>
  <c r="J99" i="15"/>
  <c r="I99" i="15"/>
  <c r="U98" i="15"/>
  <c r="T98" i="15"/>
  <c r="Q98" i="15"/>
  <c r="P98" i="15"/>
  <c r="O98" i="15"/>
  <c r="N98" i="15"/>
  <c r="M98" i="15"/>
  <c r="K98" i="15"/>
  <c r="J98" i="15"/>
  <c r="I98" i="15"/>
  <c r="U97" i="15"/>
  <c r="T97" i="15"/>
  <c r="Q97" i="15"/>
  <c r="P97" i="15"/>
  <c r="O97" i="15"/>
  <c r="N97" i="15"/>
  <c r="M97" i="15"/>
  <c r="K97" i="15"/>
  <c r="J97" i="15"/>
  <c r="I97" i="15"/>
  <c r="U96" i="15"/>
  <c r="T96" i="15"/>
  <c r="Q96" i="15"/>
  <c r="P96" i="15"/>
  <c r="O96" i="15"/>
  <c r="N96" i="15"/>
  <c r="M96" i="15"/>
  <c r="K96" i="15"/>
  <c r="J96" i="15"/>
  <c r="I96" i="15"/>
  <c r="U95" i="15"/>
  <c r="T95" i="15"/>
  <c r="Q95" i="15"/>
  <c r="P95" i="15"/>
  <c r="O95" i="15"/>
  <c r="N95" i="15"/>
  <c r="M95" i="15"/>
  <c r="K95" i="15"/>
  <c r="J95" i="15"/>
  <c r="I95" i="15"/>
  <c r="U94" i="15"/>
  <c r="T94" i="15"/>
  <c r="Q94" i="15"/>
  <c r="P94" i="15"/>
  <c r="O94" i="15"/>
  <c r="N94" i="15"/>
  <c r="M94" i="15"/>
  <c r="K94" i="15"/>
  <c r="J94" i="15"/>
  <c r="I94" i="15"/>
  <c r="U93" i="15"/>
  <c r="T93" i="15"/>
  <c r="Q93" i="15"/>
  <c r="P93" i="15"/>
  <c r="O93" i="15"/>
  <c r="N93" i="15"/>
  <c r="M93" i="15"/>
  <c r="K93" i="15"/>
  <c r="J93" i="15"/>
  <c r="I93" i="15"/>
  <c r="U92" i="15"/>
  <c r="T92" i="15"/>
  <c r="Q92" i="15"/>
  <c r="P92" i="15"/>
  <c r="O92" i="15"/>
  <c r="N92" i="15"/>
  <c r="M92" i="15"/>
  <c r="K92" i="15"/>
  <c r="J92" i="15"/>
  <c r="I92" i="15"/>
  <c r="U91" i="15"/>
  <c r="T91" i="15"/>
  <c r="Q91" i="15"/>
  <c r="P91" i="15"/>
  <c r="O91" i="15"/>
  <c r="N91" i="15"/>
  <c r="M91" i="15"/>
  <c r="K91" i="15"/>
  <c r="J91" i="15"/>
  <c r="I91" i="15"/>
  <c r="U90" i="15"/>
  <c r="T90" i="15"/>
  <c r="Q90" i="15"/>
  <c r="P90" i="15"/>
  <c r="O90" i="15"/>
  <c r="N90" i="15"/>
  <c r="M90" i="15"/>
  <c r="K90" i="15"/>
  <c r="J90" i="15"/>
  <c r="I90" i="15"/>
  <c r="U89" i="15"/>
  <c r="T89" i="15"/>
  <c r="Q89" i="15"/>
  <c r="P89" i="15"/>
  <c r="O89" i="15"/>
  <c r="N89" i="15"/>
  <c r="M89" i="15"/>
  <c r="J89" i="15"/>
  <c r="I89" i="15"/>
  <c r="U88" i="15"/>
  <c r="T88" i="15"/>
  <c r="Q88" i="15"/>
  <c r="P88" i="15"/>
  <c r="O88" i="15"/>
  <c r="N88" i="15"/>
  <c r="M88" i="15"/>
  <c r="J88" i="15"/>
  <c r="I88" i="15"/>
  <c r="U87" i="15"/>
  <c r="T87" i="15"/>
  <c r="Q87" i="15"/>
  <c r="P87" i="15"/>
  <c r="O87" i="15"/>
  <c r="N87" i="15"/>
  <c r="M87" i="15"/>
  <c r="J87" i="15"/>
  <c r="I87" i="15"/>
  <c r="U86" i="15"/>
  <c r="T86" i="15"/>
  <c r="Q86" i="15"/>
  <c r="P86" i="15"/>
  <c r="O86" i="15"/>
  <c r="N86" i="15"/>
  <c r="M86" i="15"/>
  <c r="J86" i="15"/>
  <c r="I86" i="15"/>
  <c r="U85" i="15"/>
  <c r="T85" i="15"/>
  <c r="Q85" i="15"/>
  <c r="P85" i="15"/>
  <c r="O85" i="15"/>
  <c r="N85" i="15"/>
  <c r="M85" i="15"/>
  <c r="J85" i="15"/>
  <c r="I85" i="15"/>
  <c r="U84" i="15"/>
  <c r="T84" i="15"/>
  <c r="Q84" i="15"/>
  <c r="P84" i="15"/>
  <c r="O84" i="15"/>
  <c r="N84" i="15"/>
  <c r="M84" i="15"/>
  <c r="J84" i="15"/>
  <c r="I84" i="15"/>
  <c r="U83" i="15"/>
  <c r="T83" i="15"/>
  <c r="Q83" i="15"/>
  <c r="P83" i="15"/>
  <c r="O83" i="15"/>
  <c r="N83" i="15"/>
  <c r="M83" i="15"/>
  <c r="J83" i="15"/>
  <c r="I83" i="15"/>
  <c r="U82" i="15"/>
  <c r="T82" i="15"/>
  <c r="Q82" i="15"/>
  <c r="P82" i="15"/>
  <c r="O82" i="15"/>
  <c r="N82" i="15"/>
  <c r="M82" i="15"/>
  <c r="J82" i="15"/>
  <c r="I82" i="15"/>
  <c r="U81" i="15"/>
  <c r="T81" i="15"/>
  <c r="Q81" i="15"/>
  <c r="P81" i="15"/>
  <c r="O81" i="15"/>
  <c r="N81" i="15"/>
  <c r="M81" i="15"/>
  <c r="K81" i="15"/>
  <c r="J81" i="15"/>
  <c r="I81" i="15"/>
  <c r="U80" i="15"/>
  <c r="T80" i="15"/>
  <c r="Q80" i="15"/>
  <c r="P80" i="15"/>
  <c r="O80" i="15"/>
  <c r="N80" i="15"/>
  <c r="M80" i="15"/>
  <c r="J80" i="15"/>
  <c r="I80" i="15"/>
  <c r="U79" i="15"/>
  <c r="T79" i="15"/>
  <c r="Q79" i="15"/>
  <c r="P79" i="15"/>
  <c r="O79" i="15"/>
  <c r="N79" i="15"/>
  <c r="M79" i="15"/>
  <c r="K79" i="15"/>
  <c r="J79" i="15"/>
  <c r="I79" i="15"/>
  <c r="U78" i="15"/>
  <c r="T78" i="15"/>
  <c r="Q78" i="15"/>
  <c r="P78" i="15"/>
  <c r="O78" i="15"/>
  <c r="N78" i="15"/>
  <c r="M78" i="15"/>
  <c r="K78" i="15"/>
  <c r="J78" i="15"/>
  <c r="I78" i="15"/>
  <c r="U77" i="15"/>
  <c r="T77" i="15"/>
  <c r="Q77" i="15"/>
  <c r="P77" i="15"/>
  <c r="O77" i="15"/>
  <c r="N77" i="15"/>
  <c r="M77" i="15"/>
  <c r="K77" i="15"/>
  <c r="J77" i="15"/>
  <c r="I77" i="15"/>
  <c r="U76" i="15"/>
  <c r="Q76" i="15"/>
  <c r="P76" i="15"/>
  <c r="O76" i="15"/>
  <c r="N76" i="15"/>
  <c r="K76" i="15"/>
  <c r="U75" i="15"/>
  <c r="Q75" i="15"/>
  <c r="P75" i="15"/>
  <c r="O75" i="15"/>
  <c r="N75" i="15"/>
  <c r="K75" i="15"/>
  <c r="U74" i="15"/>
  <c r="Q74" i="15"/>
  <c r="P74" i="15"/>
  <c r="O74" i="15"/>
  <c r="N74" i="15"/>
  <c r="K74" i="15"/>
  <c r="U73" i="15"/>
  <c r="Q73" i="15"/>
  <c r="P73" i="15"/>
  <c r="O73" i="15"/>
  <c r="N73" i="15"/>
  <c r="K73" i="15"/>
  <c r="U72" i="15"/>
  <c r="Q72" i="15"/>
  <c r="P72" i="15"/>
  <c r="O72" i="15"/>
  <c r="N72" i="15"/>
  <c r="K72" i="15"/>
  <c r="U71" i="15"/>
  <c r="Q71" i="15"/>
  <c r="P71" i="15"/>
  <c r="O71" i="15"/>
  <c r="N71" i="15"/>
  <c r="K71" i="15"/>
  <c r="U70" i="15"/>
  <c r="T70" i="15"/>
  <c r="Q70" i="15"/>
  <c r="P70" i="15"/>
  <c r="O70" i="15"/>
  <c r="N70" i="15"/>
  <c r="M70" i="15"/>
  <c r="K70" i="15"/>
  <c r="J70" i="15"/>
  <c r="I70" i="15"/>
  <c r="U69" i="15"/>
  <c r="T69" i="15"/>
  <c r="Q69" i="15"/>
  <c r="P69" i="15"/>
  <c r="O69" i="15"/>
  <c r="N69" i="15"/>
  <c r="M69" i="15"/>
  <c r="K69" i="15"/>
  <c r="J69" i="15"/>
  <c r="I69" i="15"/>
  <c r="U68" i="15"/>
  <c r="T68" i="15"/>
  <c r="Q68" i="15"/>
  <c r="P68" i="15"/>
  <c r="O68" i="15"/>
  <c r="N68" i="15"/>
  <c r="M68" i="15"/>
  <c r="K68" i="15"/>
  <c r="J68" i="15"/>
  <c r="I68" i="15"/>
  <c r="U67" i="15"/>
  <c r="T67" i="15"/>
  <c r="Q67" i="15"/>
  <c r="P67" i="15"/>
  <c r="O67" i="15"/>
  <c r="N67" i="15"/>
  <c r="M67" i="15"/>
  <c r="K67" i="15"/>
  <c r="J67" i="15"/>
  <c r="I67" i="15"/>
  <c r="U66" i="15"/>
  <c r="T66" i="15"/>
  <c r="Q66" i="15"/>
  <c r="P66" i="15"/>
  <c r="O66" i="15"/>
  <c r="N66" i="15"/>
  <c r="M66" i="15"/>
  <c r="K66" i="15"/>
  <c r="J66" i="15"/>
  <c r="I66" i="15"/>
  <c r="U65" i="15"/>
  <c r="T65" i="15"/>
  <c r="Q65" i="15"/>
  <c r="P65" i="15"/>
  <c r="O65" i="15"/>
  <c r="N65" i="15"/>
  <c r="M65" i="15"/>
  <c r="K65" i="15"/>
  <c r="J65" i="15"/>
  <c r="I65" i="15"/>
  <c r="U64" i="15"/>
  <c r="T64" i="15"/>
  <c r="Q64" i="15"/>
  <c r="P64" i="15"/>
  <c r="O64" i="15"/>
  <c r="N64" i="15"/>
  <c r="M64" i="15"/>
  <c r="K64" i="15"/>
  <c r="J64" i="15"/>
  <c r="I64" i="15"/>
  <c r="U63" i="15"/>
  <c r="T63" i="15"/>
  <c r="Q63" i="15"/>
  <c r="P63" i="15"/>
  <c r="O63" i="15"/>
  <c r="N63" i="15"/>
  <c r="M63" i="15"/>
  <c r="K63" i="15"/>
  <c r="J63" i="15"/>
  <c r="I63" i="15"/>
  <c r="U62" i="15"/>
  <c r="T62" i="15"/>
  <c r="Q62" i="15"/>
  <c r="P62" i="15"/>
  <c r="O62" i="15"/>
  <c r="N62" i="15"/>
  <c r="M62" i="15"/>
  <c r="K62" i="15"/>
  <c r="J62" i="15"/>
  <c r="I62" i="15"/>
  <c r="U61" i="15"/>
  <c r="T61" i="15"/>
  <c r="Q61" i="15"/>
  <c r="P61" i="15"/>
  <c r="O61" i="15"/>
  <c r="N61" i="15"/>
  <c r="M61" i="15"/>
  <c r="K61" i="15"/>
  <c r="J61" i="15"/>
  <c r="I61" i="15"/>
  <c r="U60" i="15"/>
  <c r="T60" i="15"/>
  <c r="Q60" i="15"/>
  <c r="P60" i="15"/>
  <c r="O60" i="15"/>
  <c r="N60" i="15"/>
  <c r="M60" i="15"/>
  <c r="K60" i="15"/>
  <c r="J60" i="15"/>
  <c r="I60" i="15"/>
  <c r="U59" i="15"/>
  <c r="T59" i="15"/>
  <c r="Q59" i="15"/>
  <c r="P59" i="15"/>
  <c r="O59" i="15"/>
  <c r="N59" i="15"/>
  <c r="M59" i="15"/>
  <c r="K59" i="15"/>
  <c r="J59" i="15"/>
  <c r="I59" i="15"/>
  <c r="U58" i="15"/>
  <c r="T58" i="15"/>
  <c r="Q58" i="15"/>
  <c r="P58" i="15"/>
  <c r="O58" i="15"/>
  <c r="N58" i="15"/>
  <c r="M58" i="15"/>
  <c r="K58" i="15"/>
  <c r="J58" i="15"/>
  <c r="I58" i="15"/>
  <c r="U57" i="15"/>
  <c r="T57" i="15"/>
  <c r="Q57" i="15"/>
  <c r="P57" i="15"/>
  <c r="O57" i="15"/>
  <c r="N57" i="15"/>
  <c r="M57" i="15"/>
  <c r="K57" i="15"/>
  <c r="J57" i="15"/>
  <c r="I57" i="15"/>
  <c r="U56" i="15"/>
  <c r="T56" i="15"/>
  <c r="Q56" i="15"/>
  <c r="P56" i="15"/>
  <c r="O56" i="15"/>
  <c r="N56" i="15"/>
  <c r="M56" i="15"/>
  <c r="K56" i="15"/>
  <c r="J56" i="15"/>
  <c r="I56" i="15"/>
  <c r="T54" i="15"/>
  <c r="P54" i="15"/>
  <c r="N54" i="15"/>
  <c r="U54" i="15" s="1"/>
  <c r="M54" i="15"/>
  <c r="K54" i="15"/>
  <c r="J54" i="15"/>
  <c r="Q54" i="15" s="1"/>
  <c r="I54" i="15"/>
  <c r="T53" i="15"/>
  <c r="Q53" i="15"/>
  <c r="P53" i="15"/>
  <c r="N53" i="15"/>
  <c r="U53" i="15" s="1"/>
  <c r="M53" i="15"/>
  <c r="J53" i="15"/>
  <c r="I53" i="15"/>
  <c r="K53" i="15" s="1"/>
  <c r="O53" i="15" s="1"/>
  <c r="T52" i="15"/>
  <c r="P52" i="15"/>
  <c r="N52" i="15"/>
  <c r="U52" i="15" s="1"/>
  <c r="M52" i="15"/>
  <c r="K52" i="15"/>
  <c r="O52" i="15" s="1"/>
  <c r="J52" i="15"/>
  <c r="Q52" i="15" s="1"/>
  <c r="I52" i="15"/>
  <c r="T51" i="15"/>
  <c r="Q51" i="15"/>
  <c r="N51" i="15"/>
  <c r="U51" i="15" s="1"/>
  <c r="M51" i="15"/>
  <c r="K51" i="15"/>
  <c r="J51" i="15"/>
  <c r="P51" i="15" s="1"/>
  <c r="I51" i="15"/>
  <c r="T50" i="15"/>
  <c r="Q50" i="15"/>
  <c r="P50" i="15"/>
  <c r="N50" i="15"/>
  <c r="U50" i="15" s="1"/>
  <c r="M50" i="15"/>
  <c r="J50" i="15"/>
  <c r="I50" i="15"/>
  <c r="K50" i="15" s="1"/>
  <c r="O50" i="15" s="1"/>
  <c r="T48" i="15"/>
  <c r="Q48" i="15"/>
  <c r="P48" i="15"/>
  <c r="N48" i="15"/>
  <c r="U48" i="15" s="1"/>
  <c r="M48" i="15"/>
  <c r="K48" i="15"/>
  <c r="J48" i="15"/>
  <c r="I48" i="15"/>
  <c r="T47" i="15"/>
  <c r="Q47" i="15"/>
  <c r="P47" i="15"/>
  <c r="M47" i="15"/>
  <c r="N47" i="15" s="1"/>
  <c r="K47" i="15"/>
  <c r="J47" i="15"/>
  <c r="I47" i="15"/>
  <c r="U46" i="15"/>
  <c r="T46" i="15"/>
  <c r="Q46" i="15"/>
  <c r="P46" i="15"/>
  <c r="O46" i="15"/>
  <c r="N46" i="15"/>
  <c r="M46" i="15"/>
  <c r="K46" i="15"/>
  <c r="J46" i="15"/>
  <c r="I46" i="15"/>
  <c r="U45" i="15"/>
  <c r="T45" i="15"/>
  <c r="Q45" i="15"/>
  <c r="P45" i="15"/>
  <c r="O45" i="15"/>
  <c r="N45" i="15"/>
  <c r="M45" i="15"/>
  <c r="K45" i="15"/>
  <c r="J45" i="15"/>
  <c r="I45" i="15"/>
  <c r="U44" i="15"/>
  <c r="T44" i="15"/>
  <c r="Q44" i="15"/>
  <c r="P44" i="15"/>
  <c r="O44" i="15"/>
  <c r="N44" i="15"/>
  <c r="M44" i="15"/>
  <c r="K44" i="15"/>
  <c r="J44" i="15"/>
  <c r="I44" i="15"/>
  <c r="U43" i="15"/>
  <c r="T43" i="15"/>
  <c r="Q43" i="15"/>
  <c r="P43" i="15"/>
  <c r="O43" i="15"/>
  <c r="N43" i="15"/>
  <c r="M43" i="15"/>
  <c r="K43" i="15"/>
  <c r="J43" i="15"/>
  <c r="I43" i="15"/>
  <c r="U42" i="15"/>
  <c r="T42" i="15"/>
  <c r="Q42" i="15"/>
  <c r="P42" i="15"/>
  <c r="O42" i="15"/>
  <c r="N42" i="15"/>
  <c r="M42" i="15"/>
  <c r="K42" i="15"/>
  <c r="J42" i="15"/>
  <c r="I42" i="15"/>
  <c r="U41" i="15"/>
  <c r="T41" i="15"/>
  <c r="Q41" i="15"/>
  <c r="P41" i="15"/>
  <c r="O41" i="15"/>
  <c r="N41" i="15"/>
  <c r="M41" i="15"/>
  <c r="K41" i="15"/>
  <c r="J41" i="15"/>
  <c r="I41" i="15"/>
  <c r="U40" i="15"/>
  <c r="T40" i="15"/>
  <c r="Q40" i="15"/>
  <c r="P40" i="15"/>
  <c r="O40" i="15"/>
  <c r="N40" i="15"/>
  <c r="M40" i="15"/>
  <c r="J40" i="15"/>
  <c r="I40" i="15"/>
  <c r="U39" i="15"/>
  <c r="T39" i="15"/>
  <c r="Q39" i="15"/>
  <c r="P39" i="15"/>
  <c r="O39" i="15"/>
  <c r="N39" i="15"/>
  <c r="M39" i="15"/>
  <c r="J39" i="15"/>
  <c r="I39" i="15"/>
  <c r="U38" i="15"/>
  <c r="T38" i="15"/>
  <c r="Q38" i="15"/>
  <c r="P38" i="15"/>
  <c r="O38" i="15"/>
  <c r="N38" i="15"/>
  <c r="M38" i="15"/>
  <c r="J38" i="15"/>
  <c r="I38" i="15"/>
  <c r="U36" i="15"/>
  <c r="T36" i="15"/>
  <c r="Q36" i="15"/>
  <c r="P36" i="15"/>
  <c r="O36" i="15"/>
  <c r="N36" i="15"/>
  <c r="M36" i="15"/>
  <c r="K36" i="15"/>
  <c r="J36" i="15"/>
  <c r="I36" i="15"/>
  <c r="U35" i="15"/>
  <c r="T35" i="15"/>
  <c r="Q35" i="15"/>
  <c r="P35" i="15"/>
  <c r="O35" i="15"/>
  <c r="N35" i="15"/>
  <c r="M35" i="15"/>
  <c r="K35" i="15"/>
  <c r="J35" i="15"/>
  <c r="I35" i="15"/>
  <c r="U34" i="15"/>
  <c r="T34" i="15"/>
  <c r="Q34" i="15"/>
  <c r="P34" i="15"/>
  <c r="O34" i="15"/>
  <c r="N34" i="15"/>
  <c r="M34" i="15"/>
  <c r="K34" i="15"/>
  <c r="J34" i="15"/>
  <c r="I34" i="15"/>
  <c r="U33" i="15"/>
  <c r="T33" i="15"/>
  <c r="Q33" i="15"/>
  <c r="P33" i="15"/>
  <c r="O33" i="15"/>
  <c r="N33" i="15"/>
  <c r="M33" i="15"/>
  <c r="K33" i="15"/>
  <c r="J33" i="15"/>
  <c r="I33" i="15"/>
  <c r="U32" i="15"/>
  <c r="T32" i="15"/>
  <c r="Q32" i="15"/>
  <c r="P32" i="15"/>
  <c r="O32" i="15"/>
  <c r="N32" i="15"/>
  <c r="M32" i="15"/>
  <c r="K32" i="15"/>
  <c r="J32" i="15"/>
  <c r="I32" i="15"/>
  <c r="U31" i="15"/>
  <c r="T31" i="15"/>
  <c r="N31" i="15"/>
  <c r="M31" i="15"/>
  <c r="J31" i="15"/>
  <c r="I31" i="15"/>
  <c r="U30" i="15"/>
  <c r="T30" i="15"/>
  <c r="Q30" i="15"/>
  <c r="P30" i="15"/>
  <c r="O30" i="15"/>
  <c r="N30" i="15"/>
  <c r="M30" i="15"/>
  <c r="K30" i="15"/>
  <c r="J30" i="15"/>
  <c r="I30" i="15"/>
  <c r="U29" i="15"/>
  <c r="T29" i="15"/>
  <c r="N29" i="15"/>
  <c r="M29" i="15"/>
  <c r="K29" i="15"/>
  <c r="O29" i="15" s="1"/>
  <c r="P29" i="15" s="1"/>
  <c r="J29" i="15"/>
  <c r="Q29" i="15" s="1"/>
  <c r="I29" i="15"/>
  <c r="U28" i="15"/>
  <c r="T28" i="15"/>
  <c r="Q28" i="15"/>
  <c r="P28" i="15"/>
  <c r="O28" i="15"/>
  <c r="N28" i="15"/>
  <c r="M28" i="15"/>
  <c r="K28" i="15"/>
  <c r="J28" i="15"/>
  <c r="I28" i="15"/>
  <c r="U27" i="15"/>
  <c r="T27" i="15"/>
  <c r="Q27" i="15"/>
  <c r="P27" i="15"/>
  <c r="O27" i="15"/>
  <c r="N27" i="15"/>
  <c r="M27" i="15"/>
  <c r="K27" i="15"/>
  <c r="J27" i="15"/>
  <c r="I27" i="15"/>
  <c r="U26" i="15"/>
  <c r="T26" i="15"/>
  <c r="Q26" i="15"/>
  <c r="P26" i="15"/>
  <c r="O26" i="15"/>
  <c r="N26" i="15"/>
  <c r="M26" i="15"/>
  <c r="K26" i="15"/>
  <c r="J26" i="15"/>
  <c r="I26" i="15"/>
  <c r="U25" i="15"/>
  <c r="T25" i="15"/>
  <c r="Q25" i="15"/>
  <c r="P25" i="15"/>
  <c r="O25" i="15"/>
  <c r="N25" i="15"/>
  <c r="M25" i="15"/>
  <c r="K25" i="15"/>
  <c r="J25" i="15"/>
  <c r="I25" i="15"/>
  <c r="U24" i="15"/>
  <c r="T24" i="15"/>
  <c r="Q24" i="15"/>
  <c r="P24" i="15"/>
  <c r="O24" i="15"/>
  <c r="N24" i="15"/>
  <c r="M24" i="15"/>
  <c r="K24" i="15"/>
  <c r="J24" i="15"/>
  <c r="I24" i="15"/>
  <c r="U22" i="15"/>
  <c r="T22" i="15"/>
  <c r="Q22" i="15"/>
  <c r="P22" i="15"/>
  <c r="O22" i="15"/>
  <c r="N22" i="15"/>
  <c r="M22" i="15"/>
  <c r="J22" i="15"/>
  <c r="I22" i="15"/>
  <c r="U21" i="15"/>
  <c r="T21" i="15"/>
  <c r="Q21" i="15"/>
  <c r="P21" i="15"/>
  <c r="O21" i="15"/>
  <c r="N21" i="15"/>
  <c r="M21" i="15"/>
  <c r="K21" i="15"/>
  <c r="J21" i="15"/>
  <c r="I21" i="15"/>
  <c r="U20" i="15"/>
  <c r="T20" i="15"/>
  <c r="Q20" i="15"/>
  <c r="P20" i="15"/>
  <c r="O20" i="15"/>
  <c r="N20" i="15"/>
  <c r="M20" i="15"/>
  <c r="J20" i="15"/>
  <c r="I20" i="15"/>
  <c r="U19" i="15"/>
  <c r="T19" i="15"/>
  <c r="Q19" i="15"/>
  <c r="P19" i="15"/>
  <c r="O19" i="15"/>
  <c r="N19" i="15"/>
  <c r="M19" i="15"/>
  <c r="J19" i="15"/>
  <c r="I19" i="15"/>
  <c r="U18" i="15"/>
  <c r="T18" i="15"/>
  <c r="Q18" i="15"/>
  <c r="P18" i="15"/>
  <c r="O18" i="15"/>
  <c r="N18" i="15"/>
  <c r="M18" i="15"/>
  <c r="J18" i="15"/>
  <c r="I18" i="15"/>
  <c r="U17" i="15"/>
  <c r="T17" i="15"/>
  <c r="Q17" i="15"/>
  <c r="P17" i="15"/>
  <c r="O17" i="15"/>
  <c r="N17" i="15"/>
  <c r="M17" i="15"/>
  <c r="J17" i="15"/>
  <c r="I17" i="15"/>
  <c r="U16" i="15"/>
  <c r="T16" i="15"/>
  <c r="Q16" i="15"/>
  <c r="P16" i="15"/>
  <c r="O16" i="15"/>
  <c r="N16" i="15"/>
  <c r="M16" i="15"/>
  <c r="J16" i="15"/>
  <c r="I16" i="15"/>
  <c r="U15" i="15"/>
  <c r="T15" i="15"/>
  <c r="Q15" i="15"/>
  <c r="P15" i="15"/>
  <c r="O15" i="15"/>
  <c r="N15" i="15"/>
  <c r="M15" i="15"/>
  <c r="J15" i="15"/>
  <c r="I15" i="15"/>
  <c r="U14" i="15"/>
  <c r="T14" i="15"/>
  <c r="Q14" i="15"/>
  <c r="P14" i="15"/>
  <c r="O14" i="15"/>
  <c r="N14" i="15"/>
  <c r="M14" i="15"/>
  <c r="J14" i="15"/>
  <c r="I14" i="15"/>
  <c r="U13" i="15"/>
  <c r="T13" i="15"/>
  <c r="Q13" i="15"/>
  <c r="P13" i="15"/>
  <c r="O13" i="15"/>
  <c r="N13" i="15"/>
  <c r="M13" i="15"/>
  <c r="J13" i="15"/>
  <c r="I13" i="15"/>
  <c r="U12" i="15"/>
  <c r="T12" i="15"/>
  <c r="Q12" i="15"/>
  <c r="P12" i="15"/>
  <c r="O12" i="15"/>
  <c r="N12" i="15"/>
  <c r="M12" i="15"/>
  <c r="J12" i="15"/>
  <c r="I12" i="15"/>
  <c r="U11" i="15"/>
  <c r="T11" i="15"/>
  <c r="Q11" i="15"/>
  <c r="P11" i="15"/>
  <c r="O11" i="15"/>
  <c r="N11" i="15"/>
  <c r="M11" i="15"/>
  <c r="K11" i="15"/>
  <c r="J11" i="15"/>
  <c r="I11" i="15"/>
  <c r="T2" i="15"/>
  <c r="V45" i="15" s="1"/>
  <c r="W45" i="15" s="1"/>
  <c r="E42" i="2"/>
  <c r="D42" i="2"/>
  <c r="C42" i="2"/>
  <c r="B42" i="2"/>
  <c r="U417" i="14"/>
  <c r="O417" i="14"/>
  <c r="N417" i="14"/>
  <c r="K417" i="14"/>
  <c r="U416" i="14"/>
  <c r="O416" i="14"/>
  <c r="N416" i="14"/>
  <c r="K416" i="14"/>
  <c r="U415" i="14"/>
  <c r="O415" i="14"/>
  <c r="N415" i="14"/>
  <c r="K415" i="14"/>
  <c r="U414" i="14"/>
  <c r="O414" i="14"/>
  <c r="N414" i="14"/>
  <c r="K414" i="14"/>
  <c r="U413" i="14"/>
  <c r="O413" i="14"/>
  <c r="N413" i="14"/>
  <c r="K413" i="14"/>
  <c r="U412" i="14"/>
  <c r="O412" i="14"/>
  <c r="N412" i="14"/>
  <c r="K412" i="14"/>
  <c r="U410" i="14"/>
  <c r="O410" i="14"/>
  <c r="N410" i="14"/>
  <c r="K410" i="14"/>
  <c r="U409" i="14"/>
  <c r="O409" i="14"/>
  <c r="N409" i="14"/>
  <c r="K409" i="14"/>
  <c r="U408" i="14"/>
  <c r="O408" i="14"/>
  <c r="N408" i="14"/>
  <c r="K408" i="14"/>
  <c r="U406" i="14"/>
  <c r="O406" i="14"/>
  <c r="N406" i="14"/>
  <c r="K406" i="14"/>
  <c r="U405" i="14"/>
  <c r="O405" i="14"/>
  <c r="N405" i="14"/>
  <c r="K405" i="14"/>
  <c r="U403" i="14"/>
  <c r="O403" i="14"/>
  <c r="N403" i="14"/>
  <c r="K403" i="14"/>
  <c r="U402" i="14"/>
  <c r="O402" i="14"/>
  <c r="N402" i="14"/>
  <c r="K402" i="14"/>
  <c r="U401" i="14"/>
  <c r="O401" i="14"/>
  <c r="N401" i="14"/>
  <c r="K401" i="14"/>
  <c r="U400" i="14"/>
  <c r="O400" i="14"/>
  <c r="N400" i="14"/>
  <c r="K400" i="14"/>
  <c r="U398" i="14"/>
  <c r="O398" i="14"/>
  <c r="N398" i="14"/>
  <c r="K398" i="14"/>
  <c r="U397" i="14"/>
  <c r="O397" i="14"/>
  <c r="N397" i="14"/>
  <c r="K397" i="14"/>
  <c r="U396" i="14"/>
  <c r="O396" i="14"/>
  <c r="N396" i="14"/>
  <c r="K396" i="14"/>
  <c r="U395" i="14"/>
  <c r="O395" i="14"/>
  <c r="N395" i="14"/>
  <c r="K395" i="14"/>
  <c r="U394" i="14"/>
  <c r="O394" i="14"/>
  <c r="N394" i="14"/>
  <c r="K394" i="14"/>
  <c r="U393" i="14"/>
  <c r="O393" i="14"/>
  <c r="N393" i="14"/>
  <c r="K393" i="14"/>
  <c r="U392" i="14"/>
  <c r="O392" i="14"/>
  <c r="N392" i="14"/>
  <c r="K392" i="14"/>
  <c r="U391" i="14"/>
  <c r="O391" i="14"/>
  <c r="N391" i="14"/>
  <c r="K391" i="14"/>
  <c r="U390" i="14"/>
  <c r="O390" i="14"/>
  <c r="N390" i="14"/>
  <c r="K390" i="14"/>
  <c r="U389" i="14"/>
  <c r="O389" i="14"/>
  <c r="N389" i="14"/>
  <c r="K389" i="14"/>
  <c r="U388" i="14"/>
  <c r="O388" i="14"/>
  <c r="N388" i="14"/>
  <c r="K388" i="14"/>
  <c r="U387" i="14"/>
  <c r="O387" i="14"/>
  <c r="N387" i="14"/>
  <c r="K387" i="14"/>
  <c r="U386" i="14"/>
  <c r="O386" i="14"/>
  <c r="N386" i="14"/>
  <c r="K386" i="14"/>
  <c r="U385" i="14"/>
  <c r="O385" i="14"/>
  <c r="N385" i="14"/>
  <c r="K385" i="14"/>
  <c r="U383" i="14"/>
  <c r="O383" i="14"/>
  <c r="N383" i="14"/>
  <c r="K383" i="14"/>
  <c r="U382" i="14"/>
  <c r="O382" i="14"/>
  <c r="N382" i="14"/>
  <c r="K382" i="14"/>
  <c r="U380" i="14"/>
  <c r="O380" i="14"/>
  <c r="N380" i="14"/>
  <c r="K380" i="14"/>
  <c r="U379" i="14"/>
  <c r="O379" i="14"/>
  <c r="N379" i="14"/>
  <c r="K379" i="14"/>
  <c r="U378" i="14"/>
  <c r="O378" i="14"/>
  <c r="N378" i="14"/>
  <c r="K378" i="14"/>
  <c r="U377" i="14"/>
  <c r="O377" i="14"/>
  <c r="N377" i="14"/>
  <c r="K377" i="14"/>
  <c r="U376" i="14"/>
  <c r="O376" i="14"/>
  <c r="N376" i="14"/>
  <c r="K376" i="14"/>
  <c r="U375" i="14"/>
  <c r="O375" i="14"/>
  <c r="N375" i="14"/>
  <c r="K375" i="14"/>
  <c r="U374" i="14"/>
  <c r="O374" i="14"/>
  <c r="N374" i="14"/>
  <c r="K374" i="14"/>
  <c r="U373" i="14"/>
  <c r="O373" i="14"/>
  <c r="N373" i="14"/>
  <c r="K373" i="14"/>
  <c r="U372" i="14"/>
  <c r="O372" i="14"/>
  <c r="N372" i="14"/>
  <c r="K372" i="14"/>
  <c r="U370" i="14"/>
  <c r="O370" i="14"/>
  <c r="N370" i="14"/>
  <c r="K370" i="14"/>
  <c r="U369" i="14"/>
  <c r="O369" i="14"/>
  <c r="N369" i="14"/>
  <c r="K369" i="14"/>
  <c r="U368" i="14"/>
  <c r="O368" i="14"/>
  <c r="N368" i="14"/>
  <c r="K368" i="14"/>
  <c r="U367" i="14"/>
  <c r="O367" i="14"/>
  <c r="N367" i="14"/>
  <c r="K367" i="14"/>
  <c r="U366" i="14"/>
  <c r="O366" i="14"/>
  <c r="N366" i="14"/>
  <c r="K366" i="14"/>
  <c r="U365" i="14"/>
  <c r="O365" i="14"/>
  <c r="N365" i="14"/>
  <c r="K365" i="14"/>
  <c r="U363" i="14"/>
  <c r="O363" i="14"/>
  <c r="N363" i="14"/>
  <c r="K363" i="14"/>
  <c r="U362" i="14"/>
  <c r="O362" i="14"/>
  <c r="N362" i="14"/>
  <c r="K362" i="14"/>
  <c r="U361" i="14"/>
  <c r="O361" i="14"/>
  <c r="N361" i="14"/>
  <c r="K361" i="14"/>
  <c r="U360" i="14"/>
  <c r="O360" i="14"/>
  <c r="N360" i="14"/>
  <c r="K360" i="14"/>
  <c r="U359" i="14"/>
  <c r="O359" i="14"/>
  <c r="N359" i="14"/>
  <c r="K359" i="14"/>
  <c r="U358" i="14"/>
  <c r="O358" i="14"/>
  <c r="N358" i="14"/>
  <c r="K358" i="14"/>
  <c r="U357" i="14"/>
  <c r="O357" i="14"/>
  <c r="N357" i="14"/>
  <c r="K357" i="14"/>
  <c r="U356" i="14"/>
  <c r="O356" i="14"/>
  <c r="N356" i="14"/>
  <c r="K356" i="14"/>
  <c r="U355" i="14"/>
  <c r="O355" i="14"/>
  <c r="N355" i="14"/>
  <c r="K355" i="14"/>
  <c r="U354" i="14"/>
  <c r="O354" i="14"/>
  <c r="N354" i="14"/>
  <c r="K354" i="14"/>
  <c r="U353" i="14"/>
  <c r="O353" i="14"/>
  <c r="N353" i="14"/>
  <c r="K353" i="14"/>
  <c r="U352" i="14"/>
  <c r="O352" i="14"/>
  <c r="N352" i="14"/>
  <c r="K352" i="14"/>
  <c r="U351" i="14"/>
  <c r="O351" i="14"/>
  <c r="N351" i="14"/>
  <c r="K351" i="14"/>
  <c r="U350" i="14"/>
  <c r="O350" i="14"/>
  <c r="N350" i="14"/>
  <c r="K350" i="14"/>
  <c r="U349" i="14"/>
  <c r="O349" i="14"/>
  <c r="N349" i="14"/>
  <c r="K349" i="14"/>
  <c r="U348" i="14"/>
  <c r="O348" i="14"/>
  <c r="N348" i="14"/>
  <c r="K348" i="14"/>
  <c r="U347" i="14"/>
  <c r="O347" i="14"/>
  <c r="N347" i="14"/>
  <c r="K347" i="14"/>
  <c r="U346" i="14"/>
  <c r="O346" i="14"/>
  <c r="N346" i="14"/>
  <c r="K346" i="14"/>
  <c r="U345" i="14"/>
  <c r="O345" i="14"/>
  <c r="N345" i="14"/>
  <c r="K345" i="14"/>
  <c r="U344" i="14"/>
  <c r="O344" i="14"/>
  <c r="N344" i="14"/>
  <c r="K344" i="14"/>
  <c r="U343" i="14"/>
  <c r="O343" i="14"/>
  <c r="N343" i="14"/>
  <c r="K343" i="14"/>
  <c r="U342" i="14"/>
  <c r="O342" i="14"/>
  <c r="N342" i="14"/>
  <c r="K342" i="14"/>
  <c r="U341" i="14"/>
  <c r="O341" i="14"/>
  <c r="N341" i="14"/>
  <c r="K341" i="14"/>
  <c r="U340" i="14"/>
  <c r="O340" i="14"/>
  <c r="N340" i="14"/>
  <c r="K340" i="14"/>
  <c r="U339" i="14"/>
  <c r="O339" i="14"/>
  <c r="N339" i="14"/>
  <c r="K339" i="14"/>
  <c r="U338" i="14"/>
  <c r="O338" i="14"/>
  <c r="N338" i="14"/>
  <c r="K338" i="14"/>
  <c r="U337" i="14"/>
  <c r="O337" i="14"/>
  <c r="N337" i="14"/>
  <c r="K337" i="14"/>
  <c r="U336" i="14"/>
  <c r="O336" i="14"/>
  <c r="N336" i="14"/>
  <c r="K336" i="14"/>
  <c r="U335" i="14"/>
  <c r="O335" i="14"/>
  <c r="N335" i="14"/>
  <c r="K335" i="14"/>
  <c r="U334" i="14"/>
  <c r="O334" i="14"/>
  <c r="N334" i="14"/>
  <c r="K334" i="14"/>
  <c r="U333" i="14"/>
  <c r="O333" i="14"/>
  <c r="N333" i="14"/>
  <c r="K333" i="14"/>
  <c r="U332" i="14"/>
  <c r="O332" i="14"/>
  <c r="N332" i="14"/>
  <c r="K332" i="14"/>
  <c r="U331" i="14"/>
  <c r="O331" i="14"/>
  <c r="N331" i="14"/>
  <c r="K331" i="14"/>
  <c r="U330" i="14"/>
  <c r="O330" i="14"/>
  <c r="N330" i="14"/>
  <c r="K330" i="14"/>
  <c r="U329" i="14"/>
  <c r="O329" i="14"/>
  <c r="N329" i="14"/>
  <c r="K329" i="14"/>
  <c r="U328" i="14"/>
  <c r="O328" i="14"/>
  <c r="N328" i="14"/>
  <c r="K328" i="14"/>
  <c r="U327" i="14"/>
  <c r="O327" i="14"/>
  <c r="N327" i="14"/>
  <c r="K327" i="14"/>
  <c r="U326" i="14"/>
  <c r="O326" i="14"/>
  <c r="N326" i="14"/>
  <c r="K326" i="14"/>
  <c r="U325" i="14"/>
  <c r="O325" i="14"/>
  <c r="N325" i="14"/>
  <c r="K325" i="14"/>
  <c r="U324" i="14"/>
  <c r="O324" i="14"/>
  <c r="N324" i="14"/>
  <c r="K324" i="14"/>
  <c r="U323" i="14"/>
  <c r="O323" i="14"/>
  <c r="N323" i="14"/>
  <c r="K323" i="14"/>
  <c r="U322" i="14"/>
  <c r="O322" i="14"/>
  <c r="N322" i="14"/>
  <c r="K322" i="14"/>
  <c r="U321" i="14"/>
  <c r="O321" i="14"/>
  <c r="N321" i="14"/>
  <c r="K321" i="14"/>
  <c r="U320" i="14"/>
  <c r="O320" i="14"/>
  <c r="N320" i="14"/>
  <c r="K320" i="14"/>
  <c r="U319" i="14"/>
  <c r="O319" i="14"/>
  <c r="N319" i="14"/>
  <c r="K319" i="14"/>
  <c r="U318" i="14"/>
  <c r="O318" i="14"/>
  <c r="N318" i="14"/>
  <c r="K318" i="14"/>
  <c r="U317" i="14"/>
  <c r="O317" i="14"/>
  <c r="N317" i="14"/>
  <c r="K317" i="14"/>
  <c r="U316" i="14"/>
  <c r="O316" i="14"/>
  <c r="N316" i="14"/>
  <c r="K316" i="14"/>
  <c r="U315" i="14"/>
  <c r="O315" i="14"/>
  <c r="N315" i="14"/>
  <c r="K315" i="14"/>
  <c r="U314" i="14"/>
  <c r="O314" i="14"/>
  <c r="N314" i="14"/>
  <c r="K314" i="14"/>
  <c r="U313" i="14"/>
  <c r="O313" i="14"/>
  <c r="N313" i="14"/>
  <c r="K313" i="14"/>
  <c r="U312" i="14"/>
  <c r="O312" i="14"/>
  <c r="N312" i="14"/>
  <c r="K312" i="14"/>
  <c r="U311" i="14"/>
  <c r="O311" i="14"/>
  <c r="N311" i="14"/>
  <c r="K311" i="14"/>
  <c r="U310" i="14"/>
  <c r="O310" i="14"/>
  <c r="N310" i="14"/>
  <c r="K310" i="14"/>
  <c r="U309" i="14"/>
  <c r="O309" i="14"/>
  <c r="N309" i="14"/>
  <c r="K309" i="14"/>
  <c r="U308" i="14"/>
  <c r="O308" i="14"/>
  <c r="N308" i="14"/>
  <c r="K308" i="14"/>
  <c r="U307" i="14"/>
  <c r="O307" i="14"/>
  <c r="N307" i="14"/>
  <c r="K307" i="14"/>
  <c r="U306" i="14"/>
  <c r="O306" i="14"/>
  <c r="N306" i="14"/>
  <c r="K306" i="14"/>
  <c r="U305" i="14"/>
  <c r="O305" i="14"/>
  <c r="N305" i="14"/>
  <c r="K305" i="14"/>
  <c r="U304" i="14"/>
  <c r="O304" i="14"/>
  <c r="N304" i="14"/>
  <c r="K304" i="14"/>
  <c r="U303" i="14"/>
  <c r="O303" i="14"/>
  <c r="N303" i="14"/>
  <c r="K303" i="14"/>
  <c r="U302" i="14"/>
  <c r="O302" i="14"/>
  <c r="N302" i="14"/>
  <c r="K302" i="14"/>
  <c r="U301" i="14"/>
  <c r="O301" i="14"/>
  <c r="N301" i="14"/>
  <c r="K301" i="14"/>
  <c r="U300" i="14"/>
  <c r="O300" i="14"/>
  <c r="N300" i="14"/>
  <c r="K300" i="14"/>
  <c r="U299" i="14"/>
  <c r="O299" i="14"/>
  <c r="N299" i="14"/>
  <c r="K299" i="14"/>
  <c r="U298" i="14"/>
  <c r="O298" i="14"/>
  <c r="N298" i="14"/>
  <c r="K298" i="14"/>
  <c r="U297" i="14"/>
  <c r="O297" i="14"/>
  <c r="N297" i="14"/>
  <c r="K297" i="14"/>
  <c r="U296" i="14"/>
  <c r="O296" i="14"/>
  <c r="N296" i="14"/>
  <c r="K296" i="14"/>
  <c r="U295" i="14"/>
  <c r="O295" i="14"/>
  <c r="N295" i="14"/>
  <c r="K295" i="14"/>
  <c r="U293" i="14"/>
  <c r="O293" i="14"/>
  <c r="N293" i="14"/>
  <c r="K293" i="14"/>
  <c r="U292" i="14"/>
  <c r="O292" i="14"/>
  <c r="N292" i="14"/>
  <c r="K292" i="14"/>
  <c r="U291" i="14"/>
  <c r="O291" i="14"/>
  <c r="N291" i="14"/>
  <c r="K291" i="14"/>
  <c r="U290" i="14"/>
  <c r="O290" i="14"/>
  <c r="N290" i="14"/>
  <c r="K290" i="14"/>
  <c r="U289" i="14"/>
  <c r="O289" i="14"/>
  <c r="N289" i="14"/>
  <c r="K289" i="14"/>
  <c r="U288" i="14"/>
  <c r="O288" i="14"/>
  <c r="N288" i="14"/>
  <c r="K288" i="14"/>
  <c r="U287" i="14"/>
  <c r="O287" i="14"/>
  <c r="N287" i="14"/>
  <c r="K287" i="14"/>
  <c r="U286" i="14"/>
  <c r="O286" i="14"/>
  <c r="N286" i="14"/>
  <c r="K286" i="14"/>
  <c r="U285" i="14"/>
  <c r="O285" i="14"/>
  <c r="N285" i="14"/>
  <c r="K285" i="14"/>
  <c r="U284" i="14"/>
  <c r="O284" i="14"/>
  <c r="N284" i="14"/>
  <c r="K284" i="14"/>
  <c r="U283" i="14"/>
  <c r="O283" i="14"/>
  <c r="N283" i="14"/>
  <c r="K283" i="14"/>
  <c r="U282" i="14"/>
  <c r="O282" i="14"/>
  <c r="N282" i="14"/>
  <c r="K282" i="14"/>
  <c r="U281" i="14"/>
  <c r="O281" i="14"/>
  <c r="N281" i="14"/>
  <c r="K281" i="14"/>
  <c r="U280" i="14"/>
  <c r="O280" i="14"/>
  <c r="N280" i="14"/>
  <c r="K280" i="14"/>
  <c r="U279" i="14"/>
  <c r="O279" i="14"/>
  <c r="N279" i="14"/>
  <c r="K279" i="14"/>
  <c r="U278" i="14"/>
  <c r="O278" i="14"/>
  <c r="N278" i="14"/>
  <c r="K278" i="14"/>
  <c r="U277" i="14"/>
  <c r="O277" i="14"/>
  <c r="N277" i="14"/>
  <c r="K277" i="14"/>
  <c r="U276" i="14"/>
  <c r="O276" i="14"/>
  <c r="N276" i="14"/>
  <c r="K276" i="14"/>
  <c r="U275" i="14"/>
  <c r="O275" i="14"/>
  <c r="N275" i="14"/>
  <c r="K275" i="14"/>
  <c r="U274" i="14"/>
  <c r="O274" i="14"/>
  <c r="N274" i="14"/>
  <c r="K274" i="14"/>
  <c r="U273" i="14"/>
  <c r="O273" i="14"/>
  <c r="N273" i="14"/>
  <c r="K273" i="14"/>
  <c r="U272" i="14"/>
  <c r="O272" i="14"/>
  <c r="N272" i="14"/>
  <c r="K272" i="14"/>
  <c r="U271" i="14"/>
  <c r="O271" i="14"/>
  <c r="N271" i="14"/>
  <c r="K271" i="14"/>
  <c r="U270" i="14"/>
  <c r="O270" i="14"/>
  <c r="N270" i="14"/>
  <c r="K270" i="14"/>
  <c r="U269" i="14"/>
  <c r="O269" i="14"/>
  <c r="N269" i="14"/>
  <c r="K269" i="14"/>
  <c r="U268" i="14"/>
  <c r="O268" i="14"/>
  <c r="N268" i="14"/>
  <c r="K268" i="14"/>
  <c r="U267" i="14"/>
  <c r="O267" i="14"/>
  <c r="N267" i="14"/>
  <c r="K267" i="14"/>
  <c r="U266" i="14"/>
  <c r="O266" i="14"/>
  <c r="N266" i="14"/>
  <c r="K266" i="14"/>
  <c r="U265" i="14"/>
  <c r="O265" i="14"/>
  <c r="N265" i="14"/>
  <c r="K265" i="14"/>
  <c r="U264" i="14"/>
  <c r="O264" i="14"/>
  <c r="N264" i="14"/>
  <c r="K264" i="14"/>
  <c r="U263" i="14"/>
  <c r="O263" i="14"/>
  <c r="N263" i="14"/>
  <c r="K263" i="14"/>
  <c r="U262" i="14"/>
  <c r="O262" i="14"/>
  <c r="N262" i="14"/>
  <c r="K262" i="14"/>
  <c r="U261" i="14"/>
  <c r="O261" i="14"/>
  <c r="N261" i="14"/>
  <c r="K261" i="14"/>
  <c r="U260" i="14"/>
  <c r="O260" i="14"/>
  <c r="N260" i="14"/>
  <c r="K260" i="14"/>
  <c r="U259" i="14"/>
  <c r="O259" i="14"/>
  <c r="N259" i="14"/>
  <c r="K259" i="14"/>
  <c r="U258" i="14"/>
  <c r="O258" i="14"/>
  <c r="N258" i="14"/>
  <c r="K258" i="14"/>
  <c r="U257" i="14"/>
  <c r="O257" i="14"/>
  <c r="N257" i="14"/>
  <c r="K257" i="14"/>
  <c r="U256" i="14"/>
  <c r="O256" i="14"/>
  <c r="N256" i="14"/>
  <c r="K256" i="14"/>
  <c r="U255" i="14"/>
  <c r="O255" i="14"/>
  <c r="N255" i="14"/>
  <c r="K255" i="14"/>
  <c r="U254" i="14"/>
  <c r="O254" i="14"/>
  <c r="N254" i="14"/>
  <c r="K254" i="14"/>
  <c r="U253" i="14"/>
  <c r="O253" i="14"/>
  <c r="N253" i="14"/>
  <c r="K253" i="14"/>
  <c r="U252" i="14"/>
  <c r="O252" i="14"/>
  <c r="N252" i="14"/>
  <c r="K252" i="14"/>
  <c r="U251" i="14"/>
  <c r="O251" i="14"/>
  <c r="N251" i="14"/>
  <c r="K251" i="14"/>
  <c r="U250" i="14"/>
  <c r="O250" i="14"/>
  <c r="N250" i="14"/>
  <c r="K250" i="14"/>
  <c r="U249" i="14"/>
  <c r="O249" i="14"/>
  <c r="N249" i="14"/>
  <c r="K249" i="14"/>
  <c r="U248" i="14"/>
  <c r="O248" i="14"/>
  <c r="N248" i="14"/>
  <c r="K248" i="14"/>
  <c r="U247" i="14"/>
  <c r="O247" i="14"/>
  <c r="N247" i="14"/>
  <c r="K247" i="14"/>
  <c r="U246" i="14"/>
  <c r="O246" i="14"/>
  <c r="N246" i="14"/>
  <c r="K246" i="14"/>
  <c r="U245" i="14"/>
  <c r="O245" i="14"/>
  <c r="N245" i="14"/>
  <c r="K245" i="14"/>
  <c r="U244" i="14"/>
  <c r="O244" i="14"/>
  <c r="N244" i="14"/>
  <c r="K244" i="14"/>
  <c r="U243" i="14"/>
  <c r="O243" i="14"/>
  <c r="N243" i="14"/>
  <c r="K243" i="14"/>
  <c r="U242" i="14"/>
  <c r="O242" i="14"/>
  <c r="N242" i="14"/>
  <c r="K242" i="14"/>
  <c r="U241" i="14"/>
  <c r="O241" i="14"/>
  <c r="N241" i="14"/>
  <c r="K241" i="14"/>
  <c r="U240" i="14"/>
  <c r="O240" i="14"/>
  <c r="N240" i="14"/>
  <c r="K240" i="14"/>
  <c r="U239" i="14"/>
  <c r="O239" i="14"/>
  <c r="N239" i="14"/>
  <c r="K239" i="14"/>
  <c r="U238" i="14"/>
  <c r="O238" i="14"/>
  <c r="N238" i="14"/>
  <c r="K238" i="14"/>
  <c r="U237" i="14"/>
  <c r="O237" i="14"/>
  <c r="N237" i="14"/>
  <c r="K237" i="14"/>
  <c r="U236" i="14"/>
  <c r="O236" i="14"/>
  <c r="N236" i="14"/>
  <c r="K236" i="14"/>
  <c r="U235" i="14"/>
  <c r="O235" i="14"/>
  <c r="N235" i="14"/>
  <c r="K235" i="14"/>
  <c r="U234" i="14"/>
  <c r="O234" i="14"/>
  <c r="N234" i="14"/>
  <c r="K234" i="14"/>
  <c r="U233" i="14"/>
  <c r="O233" i="14"/>
  <c r="N233" i="14"/>
  <c r="K233" i="14"/>
  <c r="U232" i="14"/>
  <c r="O232" i="14"/>
  <c r="N232" i="14"/>
  <c r="K232" i="14"/>
  <c r="U231" i="14"/>
  <c r="O231" i="14"/>
  <c r="N231" i="14"/>
  <c r="K231" i="14"/>
  <c r="U230" i="14"/>
  <c r="O230" i="14"/>
  <c r="N230" i="14"/>
  <c r="K230" i="14"/>
  <c r="U228" i="14"/>
  <c r="O228" i="14"/>
  <c r="N228" i="14"/>
  <c r="K228" i="14"/>
  <c r="U227" i="14"/>
  <c r="O227" i="14"/>
  <c r="N227" i="14"/>
  <c r="K227" i="14"/>
  <c r="U226" i="14"/>
  <c r="O226" i="14"/>
  <c r="N226" i="14"/>
  <c r="K226" i="14"/>
  <c r="U225" i="14"/>
  <c r="O225" i="14"/>
  <c r="N225" i="14"/>
  <c r="K225" i="14"/>
  <c r="U224" i="14"/>
  <c r="O224" i="14"/>
  <c r="N224" i="14"/>
  <c r="K224" i="14"/>
  <c r="U223" i="14"/>
  <c r="O223" i="14"/>
  <c r="N223" i="14"/>
  <c r="K223" i="14"/>
  <c r="U222" i="14"/>
  <c r="O222" i="14"/>
  <c r="N222" i="14"/>
  <c r="K222" i="14"/>
  <c r="U221" i="14"/>
  <c r="O221" i="14"/>
  <c r="N221" i="14"/>
  <c r="K221" i="14"/>
  <c r="U220" i="14"/>
  <c r="O220" i="14"/>
  <c r="N220" i="14"/>
  <c r="K220" i="14"/>
  <c r="U219" i="14"/>
  <c r="O219" i="14"/>
  <c r="N219" i="14"/>
  <c r="K219" i="14"/>
  <c r="U218" i="14"/>
  <c r="O218" i="14"/>
  <c r="N218" i="14"/>
  <c r="K218" i="14"/>
  <c r="U217" i="14"/>
  <c r="O217" i="14"/>
  <c r="N217" i="14"/>
  <c r="K217" i="14"/>
  <c r="U216" i="14"/>
  <c r="O216" i="14"/>
  <c r="N216" i="14"/>
  <c r="K216" i="14"/>
  <c r="U215" i="14"/>
  <c r="O215" i="14"/>
  <c r="N215" i="14"/>
  <c r="K215" i="14"/>
  <c r="U214" i="14"/>
  <c r="O214" i="14"/>
  <c r="N214" i="14"/>
  <c r="K214" i="14"/>
  <c r="U213" i="14"/>
  <c r="O213" i="14"/>
  <c r="N213" i="14"/>
  <c r="K213" i="14"/>
  <c r="U212" i="14"/>
  <c r="O212" i="14"/>
  <c r="N212" i="14"/>
  <c r="K212" i="14"/>
  <c r="U211" i="14"/>
  <c r="O211" i="14"/>
  <c r="N211" i="14"/>
  <c r="K211" i="14"/>
  <c r="U210" i="14"/>
  <c r="O210" i="14"/>
  <c r="N210" i="14"/>
  <c r="K210" i="14"/>
  <c r="U209" i="14"/>
  <c r="O209" i="14"/>
  <c r="N209" i="14"/>
  <c r="K209" i="14"/>
  <c r="U208" i="14"/>
  <c r="O208" i="14"/>
  <c r="N208" i="14"/>
  <c r="K208" i="14"/>
  <c r="U207" i="14"/>
  <c r="O207" i="14"/>
  <c r="N207" i="14"/>
  <c r="K207" i="14"/>
  <c r="U206" i="14"/>
  <c r="O206" i="14"/>
  <c r="N206" i="14"/>
  <c r="K206" i="14"/>
  <c r="U205" i="14"/>
  <c r="O205" i="14"/>
  <c r="N205" i="14"/>
  <c r="K205" i="14"/>
  <c r="U204" i="14"/>
  <c r="O204" i="14"/>
  <c r="N204" i="14"/>
  <c r="K204" i="14"/>
  <c r="U203" i="14"/>
  <c r="O203" i="14"/>
  <c r="N203" i="14"/>
  <c r="K203" i="14"/>
  <c r="U202" i="14"/>
  <c r="O202" i="14"/>
  <c r="N202" i="14"/>
  <c r="K202" i="14"/>
  <c r="U201" i="14"/>
  <c r="O201" i="14"/>
  <c r="N201" i="14"/>
  <c r="K201" i="14"/>
  <c r="U200" i="14"/>
  <c r="O200" i="14"/>
  <c r="N200" i="14"/>
  <c r="K200" i="14"/>
  <c r="U199" i="14"/>
  <c r="O199" i="14"/>
  <c r="N199" i="14"/>
  <c r="K199" i="14"/>
  <c r="U198" i="14"/>
  <c r="O198" i="14"/>
  <c r="N198" i="14"/>
  <c r="K198" i="14"/>
  <c r="U197" i="14"/>
  <c r="O197" i="14"/>
  <c r="N197" i="14"/>
  <c r="K197" i="14"/>
  <c r="U196" i="14"/>
  <c r="O196" i="14"/>
  <c r="N196" i="14"/>
  <c r="K196" i="14"/>
  <c r="U195" i="14"/>
  <c r="O195" i="14"/>
  <c r="N195" i="14"/>
  <c r="K195" i="14"/>
  <c r="U194" i="14"/>
  <c r="O194" i="14"/>
  <c r="N194" i="14"/>
  <c r="K194" i="14"/>
  <c r="U193" i="14"/>
  <c r="O193" i="14"/>
  <c r="N193" i="14"/>
  <c r="K193" i="14"/>
  <c r="U192" i="14"/>
  <c r="O192" i="14"/>
  <c r="N192" i="14"/>
  <c r="K192" i="14"/>
  <c r="U191" i="14"/>
  <c r="O191" i="14"/>
  <c r="N191" i="14"/>
  <c r="K191" i="14"/>
  <c r="U190" i="14"/>
  <c r="O190" i="14"/>
  <c r="N190" i="14"/>
  <c r="K190" i="14"/>
  <c r="U189" i="14"/>
  <c r="O189" i="14"/>
  <c r="N189" i="14"/>
  <c r="K189" i="14"/>
  <c r="U188" i="14"/>
  <c r="O188" i="14"/>
  <c r="N188" i="14"/>
  <c r="K188" i="14"/>
  <c r="U187" i="14"/>
  <c r="O187" i="14"/>
  <c r="N187" i="14"/>
  <c r="K187" i="14"/>
  <c r="U186" i="14"/>
  <c r="O186" i="14"/>
  <c r="N186" i="14"/>
  <c r="K186" i="14"/>
  <c r="U185" i="14"/>
  <c r="O185" i="14"/>
  <c r="N185" i="14"/>
  <c r="K185" i="14"/>
  <c r="U184" i="14"/>
  <c r="O184" i="14"/>
  <c r="N184" i="14"/>
  <c r="K184" i="14"/>
  <c r="U183" i="14"/>
  <c r="O183" i="14"/>
  <c r="N183" i="14"/>
  <c r="K183" i="14"/>
  <c r="U182" i="14"/>
  <c r="O182" i="14"/>
  <c r="N182" i="14"/>
  <c r="K182" i="14"/>
  <c r="U181" i="14"/>
  <c r="O181" i="14"/>
  <c r="N181" i="14"/>
  <c r="K181" i="14"/>
  <c r="U180" i="14"/>
  <c r="O180" i="14"/>
  <c r="N180" i="14"/>
  <c r="K180" i="14"/>
  <c r="U179" i="14"/>
  <c r="O179" i="14"/>
  <c r="N179" i="14"/>
  <c r="K179" i="14"/>
  <c r="U178" i="14"/>
  <c r="O178" i="14"/>
  <c r="N178" i="14"/>
  <c r="K178" i="14"/>
  <c r="U177" i="14"/>
  <c r="O177" i="14"/>
  <c r="N177" i="14"/>
  <c r="K177" i="14"/>
  <c r="U176" i="14"/>
  <c r="O176" i="14"/>
  <c r="N176" i="14"/>
  <c r="K176" i="14"/>
  <c r="U175" i="14"/>
  <c r="O175" i="14"/>
  <c r="N175" i="14"/>
  <c r="K175" i="14"/>
  <c r="U174" i="14"/>
  <c r="O174" i="14"/>
  <c r="N174" i="14"/>
  <c r="K174" i="14"/>
  <c r="U173" i="14"/>
  <c r="O173" i="14"/>
  <c r="N173" i="14"/>
  <c r="K173" i="14"/>
  <c r="U172" i="14"/>
  <c r="O172" i="14"/>
  <c r="N172" i="14"/>
  <c r="K172" i="14"/>
  <c r="U171" i="14"/>
  <c r="O171" i="14"/>
  <c r="N171" i="14"/>
  <c r="K171" i="14"/>
  <c r="U170" i="14"/>
  <c r="O170" i="14"/>
  <c r="N170" i="14"/>
  <c r="K170" i="14"/>
  <c r="U169" i="14"/>
  <c r="O169" i="14"/>
  <c r="N169" i="14"/>
  <c r="K169" i="14"/>
  <c r="U168" i="14"/>
  <c r="O168" i="14"/>
  <c r="N168" i="14"/>
  <c r="K168" i="14"/>
  <c r="U167" i="14"/>
  <c r="O167" i="14"/>
  <c r="N167" i="14"/>
  <c r="K167" i="14"/>
  <c r="U166" i="14"/>
  <c r="O166" i="14"/>
  <c r="N166" i="14"/>
  <c r="K166" i="14"/>
  <c r="U165" i="14"/>
  <c r="O165" i="14"/>
  <c r="N165" i="14"/>
  <c r="K165" i="14"/>
  <c r="U164" i="14"/>
  <c r="O164" i="14"/>
  <c r="N164" i="14"/>
  <c r="K164" i="14"/>
  <c r="U163" i="14"/>
  <c r="O163" i="14"/>
  <c r="N163" i="14"/>
  <c r="K163" i="14"/>
  <c r="U162" i="14"/>
  <c r="O162" i="14"/>
  <c r="N162" i="14"/>
  <c r="K162" i="14"/>
  <c r="U161" i="14"/>
  <c r="O161" i="14"/>
  <c r="N161" i="14"/>
  <c r="K161" i="14"/>
  <c r="U160" i="14"/>
  <c r="O160" i="14"/>
  <c r="N160" i="14"/>
  <c r="K160" i="14"/>
  <c r="U159" i="14"/>
  <c r="O159" i="14"/>
  <c r="N159" i="14"/>
  <c r="K159" i="14"/>
  <c r="U158" i="14"/>
  <c r="O158" i="14"/>
  <c r="N158" i="14"/>
  <c r="K158" i="14"/>
  <c r="U157" i="14"/>
  <c r="O157" i="14"/>
  <c r="N157" i="14"/>
  <c r="K157" i="14"/>
  <c r="U156" i="14"/>
  <c r="O156" i="14"/>
  <c r="N156" i="14"/>
  <c r="K156" i="14"/>
  <c r="U155" i="14"/>
  <c r="O155" i="14"/>
  <c r="N155" i="14"/>
  <c r="K155" i="14"/>
  <c r="U154" i="14"/>
  <c r="O154" i="14"/>
  <c r="N154" i="14"/>
  <c r="K154" i="14"/>
  <c r="U153" i="14"/>
  <c r="O153" i="14"/>
  <c r="N153" i="14"/>
  <c r="K153" i="14"/>
  <c r="U152" i="14"/>
  <c r="O152" i="14"/>
  <c r="N152" i="14"/>
  <c r="U151" i="14"/>
  <c r="O151" i="14"/>
  <c r="N151" i="14"/>
  <c r="U150" i="14"/>
  <c r="O150" i="14"/>
  <c r="N150" i="14"/>
  <c r="U149" i="14"/>
  <c r="O149" i="14"/>
  <c r="N149" i="14"/>
  <c r="U148" i="14"/>
  <c r="O148" i="14"/>
  <c r="N148" i="14"/>
  <c r="U147" i="14"/>
  <c r="O147" i="14"/>
  <c r="N147" i="14"/>
  <c r="U146" i="14"/>
  <c r="O146" i="14"/>
  <c r="N146" i="14"/>
  <c r="U145" i="14"/>
  <c r="O145" i="14"/>
  <c r="N145" i="14"/>
  <c r="U144" i="14"/>
  <c r="O144" i="14"/>
  <c r="N144" i="14"/>
  <c r="K144" i="14"/>
  <c r="U143" i="14"/>
  <c r="O143" i="14"/>
  <c r="N143" i="14"/>
  <c r="U142" i="14"/>
  <c r="O142" i="14"/>
  <c r="N142" i="14"/>
  <c r="K142" i="14"/>
  <c r="U141" i="14"/>
  <c r="O141" i="14"/>
  <c r="N141" i="14"/>
  <c r="K141" i="14"/>
  <c r="U140" i="14"/>
  <c r="O140" i="14"/>
  <c r="N140" i="14"/>
  <c r="K140" i="14"/>
  <c r="U139" i="14"/>
  <c r="O139" i="14"/>
  <c r="N139" i="14"/>
  <c r="K139" i="14"/>
  <c r="U138" i="14"/>
  <c r="O138" i="14"/>
  <c r="N138" i="14"/>
  <c r="K138" i="14"/>
  <c r="U137" i="14"/>
  <c r="O137" i="14"/>
  <c r="N137" i="14"/>
  <c r="K137" i="14"/>
  <c r="U136" i="14"/>
  <c r="O136" i="14"/>
  <c r="N136" i="14"/>
  <c r="K136" i="14"/>
  <c r="U135" i="14"/>
  <c r="O135" i="14"/>
  <c r="N135" i="14"/>
  <c r="K135" i="14"/>
  <c r="U134" i="14"/>
  <c r="O134" i="14"/>
  <c r="N134" i="14"/>
  <c r="K134" i="14"/>
  <c r="U133" i="14"/>
  <c r="O133" i="14"/>
  <c r="N133" i="14"/>
  <c r="K133" i="14"/>
  <c r="U132" i="14"/>
  <c r="O132" i="14"/>
  <c r="N132" i="14"/>
  <c r="K132" i="14"/>
  <c r="U131" i="14"/>
  <c r="O131" i="14"/>
  <c r="N131" i="14"/>
  <c r="K131" i="14"/>
  <c r="U130" i="14"/>
  <c r="O130" i="14"/>
  <c r="N130" i="14"/>
  <c r="K130" i="14"/>
  <c r="U129" i="14"/>
  <c r="O129" i="14"/>
  <c r="N129" i="14"/>
  <c r="K129" i="14"/>
  <c r="U128" i="14"/>
  <c r="O128" i="14"/>
  <c r="N128" i="14"/>
  <c r="K128" i="14"/>
  <c r="U127" i="14"/>
  <c r="O127" i="14"/>
  <c r="N127" i="14"/>
  <c r="K127" i="14"/>
  <c r="U126" i="14"/>
  <c r="O126" i="14"/>
  <c r="N126" i="14"/>
  <c r="K126" i="14"/>
  <c r="U125" i="14"/>
  <c r="O125" i="14"/>
  <c r="N125" i="14"/>
  <c r="K125" i="14"/>
  <c r="U124" i="14"/>
  <c r="O124" i="14"/>
  <c r="N124" i="14"/>
  <c r="K124" i="14"/>
  <c r="U123" i="14"/>
  <c r="O123" i="14"/>
  <c r="N123" i="14"/>
  <c r="K123" i="14"/>
  <c r="U122" i="14"/>
  <c r="O122" i="14"/>
  <c r="N122" i="14"/>
  <c r="K122" i="14"/>
  <c r="U121" i="14"/>
  <c r="O121" i="14"/>
  <c r="N121" i="14"/>
  <c r="K121" i="14"/>
  <c r="U120" i="14"/>
  <c r="O120" i="14"/>
  <c r="N120" i="14"/>
  <c r="K120" i="14"/>
  <c r="U119" i="14"/>
  <c r="O119" i="14"/>
  <c r="N119" i="14"/>
  <c r="K119" i="14"/>
  <c r="U118" i="14"/>
  <c r="O118" i="14"/>
  <c r="N118" i="14"/>
  <c r="K118" i="14"/>
  <c r="U117" i="14"/>
  <c r="O117" i="14"/>
  <c r="N117" i="14"/>
  <c r="K117" i="14"/>
  <c r="U116" i="14"/>
  <c r="O116" i="14"/>
  <c r="N116" i="14"/>
  <c r="K116" i="14"/>
  <c r="U115" i="14"/>
  <c r="O115" i="14"/>
  <c r="N115" i="14"/>
  <c r="K115" i="14"/>
  <c r="U114" i="14"/>
  <c r="O114" i="14"/>
  <c r="N114" i="14"/>
  <c r="K114" i="14"/>
  <c r="U113" i="14"/>
  <c r="O113" i="14"/>
  <c r="N113" i="14"/>
  <c r="K113" i="14"/>
  <c r="U112" i="14"/>
  <c r="O112" i="14"/>
  <c r="N112" i="14"/>
  <c r="K112" i="14"/>
  <c r="U111" i="14"/>
  <c r="O111" i="14"/>
  <c r="N111" i="14"/>
  <c r="K111" i="14"/>
  <c r="U110" i="14"/>
  <c r="O110" i="14"/>
  <c r="N110" i="14"/>
  <c r="K110" i="14"/>
  <c r="U109" i="14"/>
  <c r="O109" i="14"/>
  <c r="N109" i="14"/>
  <c r="K109" i="14"/>
  <c r="U107" i="14"/>
  <c r="U106" i="14"/>
  <c r="U105" i="14"/>
  <c r="U104" i="14"/>
  <c r="U103" i="14"/>
  <c r="U101" i="14"/>
  <c r="K101" i="14"/>
  <c r="U100" i="14"/>
  <c r="K100" i="14"/>
  <c r="U99" i="14"/>
  <c r="K99" i="14"/>
  <c r="U98" i="14"/>
  <c r="K98" i="14"/>
  <c r="N97" i="14"/>
  <c r="U97" i="14" s="1"/>
  <c r="K97" i="14"/>
  <c r="U96" i="14"/>
  <c r="O96" i="14"/>
  <c r="N96" i="14"/>
  <c r="K96" i="14"/>
  <c r="U95" i="14"/>
  <c r="K95" i="14"/>
  <c r="N94" i="14"/>
  <c r="U94" i="14" s="1"/>
  <c r="K94" i="14"/>
  <c r="U93" i="14"/>
  <c r="O93" i="14"/>
  <c r="N93" i="14"/>
  <c r="K93" i="14"/>
  <c r="U92" i="14"/>
  <c r="K92" i="14"/>
  <c r="U91" i="14"/>
  <c r="O91" i="14"/>
  <c r="N91" i="14"/>
  <c r="K91" i="14"/>
  <c r="U90" i="14"/>
  <c r="O90" i="14"/>
  <c r="N90" i="14"/>
  <c r="K90" i="14"/>
  <c r="U89" i="14"/>
  <c r="O89" i="14"/>
  <c r="N89" i="14"/>
  <c r="K89" i="14"/>
  <c r="U88" i="14"/>
  <c r="O88" i="14"/>
  <c r="N88" i="14"/>
  <c r="K88" i="14"/>
  <c r="U87" i="14"/>
  <c r="O87" i="14"/>
  <c r="N87" i="14"/>
  <c r="K87" i="14"/>
  <c r="U86" i="14"/>
  <c r="O86" i="14"/>
  <c r="N86" i="14"/>
  <c r="K86" i="14"/>
  <c r="U85" i="14"/>
  <c r="O85" i="14"/>
  <c r="N85" i="14"/>
  <c r="K85" i="14"/>
  <c r="U84" i="14"/>
  <c r="O84" i="14"/>
  <c r="N84" i="14"/>
  <c r="K84" i="14"/>
  <c r="U83" i="14"/>
  <c r="O83" i="14"/>
  <c r="N83" i="14"/>
  <c r="K83" i="14"/>
  <c r="U82" i="14"/>
  <c r="O82" i="14"/>
  <c r="N82" i="14"/>
  <c r="K82" i="14"/>
  <c r="U81" i="14"/>
  <c r="O81" i="14"/>
  <c r="N81" i="14"/>
  <c r="K81" i="14"/>
  <c r="U80" i="14"/>
  <c r="O80" i="14"/>
  <c r="N80" i="14"/>
  <c r="K80" i="14"/>
  <c r="U79" i="14"/>
  <c r="K79" i="14"/>
  <c r="U78" i="14"/>
  <c r="K78" i="14"/>
  <c r="U77" i="14"/>
  <c r="O77" i="14"/>
  <c r="N77" i="14"/>
  <c r="U76" i="14"/>
  <c r="O76" i="14"/>
  <c r="N76" i="14"/>
  <c r="U75" i="14"/>
  <c r="K75" i="14"/>
  <c r="U74" i="14"/>
  <c r="K74" i="14"/>
  <c r="U73" i="14"/>
  <c r="K73" i="14"/>
  <c r="U72" i="14"/>
  <c r="K72" i="14"/>
  <c r="U71" i="14"/>
  <c r="K71" i="14"/>
  <c r="U70" i="14"/>
  <c r="K70" i="14"/>
  <c r="U69" i="14"/>
  <c r="O69" i="14"/>
  <c r="N69" i="14"/>
  <c r="K69" i="14"/>
  <c r="U68" i="14"/>
  <c r="O68" i="14"/>
  <c r="N68" i="14"/>
  <c r="K68" i="14"/>
  <c r="U67" i="14"/>
  <c r="O67" i="14"/>
  <c r="N67" i="14"/>
  <c r="K67" i="14"/>
  <c r="U66" i="14"/>
  <c r="O66" i="14"/>
  <c r="N66" i="14"/>
  <c r="K66" i="14"/>
  <c r="U65" i="14"/>
  <c r="O65" i="14"/>
  <c r="N65" i="14"/>
  <c r="U64" i="14"/>
  <c r="O64" i="14"/>
  <c r="N64" i="14"/>
  <c r="U63" i="14"/>
  <c r="O63" i="14"/>
  <c r="N63" i="14"/>
  <c r="K63" i="14"/>
  <c r="U62" i="14"/>
  <c r="O62" i="14"/>
  <c r="N62" i="14"/>
  <c r="K62" i="14"/>
  <c r="U61" i="14"/>
  <c r="O61" i="14"/>
  <c r="N61" i="14"/>
  <c r="K61" i="14"/>
  <c r="U60" i="14"/>
  <c r="O60" i="14"/>
  <c r="N60" i="14"/>
  <c r="K60" i="14"/>
  <c r="U59" i="14"/>
  <c r="O59" i="14"/>
  <c r="N59" i="14"/>
  <c r="K59" i="14"/>
  <c r="U58" i="14"/>
  <c r="K58" i="14"/>
  <c r="U57" i="14"/>
  <c r="K57" i="14"/>
  <c r="U56" i="14"/>
  <c r="K56" i="14"/>
  <c r="U55" i="14"/>
  <c r="O55" i="14"/>
  <c r="N55" i="14"/>
  <c r="U54" i="14"/>
  <c r="O54" i="14"/>
  <c r="N54" i="14"/>
  <c r="K54" i="14"/>
  <c r="U53" i="14"/>
  <c r="O53" i="14"/>
  <c r="N53" i="14"/>
  <c r="K53" i="14"/>
  <c r="U52" i="14"/>
  <c r="O52" i="14"/>
  <c r="N52" i="14"/>
  <c r="K52" i="14"/>
  <c r="U51" i="14"/>
  <c r="O51" i="14"/>
  <c r="N51" i="14"/>
  <c r="K51" i="14"/>
  <c r="U49" i="14"/>
  <c r="O49" i="14"/>
  <c r="N49" i="14"/>
  <c r="K49" i="14"/>
  <c r="N48" i="14"/>
  <c r="U48" i="14" s="1"/>
  <c r="K48" i="14"/>
  <c r="N47" i="14"/>
  <c r="U47" i="14" s="1"/>
  <c r="K47" i="14"/>
  <c r="N46" i="14"/>
  <c r="U46" i="14" s="1"/>
  <c r="K46" i="14"/>
  <c r="N45" i="14"/>
  <c r="U45" i="14" s="1"/>
  <c r="K45" i="14"/>
  <c r="U44" i="14"/>
  <c r="O44" i="14"/>
  <c r="N44" i="14"/>
  <c r="K44" i="14"/>
  <c r="N43" i="14"/>
  <c r="O43" i="14" s="1"/>
  <c r="K43" i="14"/>
  <c r="N42" i="14"/>
  <c r="O42" i="14" s="1"/>
  <c r="K42" i="14"/>
  <c r="N41" i="14"/>
  <c r="U41" i="14" s="1"/>
  <c r="K41" i="14"/>
  <c r="N40" i="14"/>
  <c r="O40" i="14" s="1"/>
  <c r="K40" i="14"/>
  <c r="N39" i="14"/>
  <c r="U39" i="14" s="1"/>
  <c r="K39" i="14"/>
  <c r="N38" i="14"/>
  <c r="O38" i="14" s="1"/>
  <c r="K38" i="14"/>
  <c r="N37" i="14"/>
  <c r="U37" i="14" s="1"/>
  <c r="K37" i="14"/>
  <c r="N36" i="14"/>
  <c r="U36" i="14" s="1"/>
  <c r="K36" i="14"/>
  <c r="N35" i="14"/>
  <c r="U35" i="14" s="1"/>
  <c r="K35" i="14"/>
  <c r="N34" i="14"/>
  <c r="U34" i="14" s="1"/>
  <c r="K34" i="14"/>
  <c r="O34" i="14" s="1"/>
  <c r="U33" i="14"/>
  <c r="N33" i="14"/>
  <c r="K33" i="14"/>
  <c r="O33" i="14" s="1"/>
  <c r="U32" i="14"/>
  <c r="O32" i="14"/>
  <c r="N32" i="14"/>
  <c r="K32" i="14"/>
  <c r="U31" i="14"/>
  <c r="N31" i="14"/>
  <c r="K31" i="14"/>
  <c r="O31" i="14" s="1"/>
  <c r="U30" i="14"/>
  <c r="O30" i="14"/>
  <c r="N30" i="14"/>
  <c r="K30" i="14"/>
  <c r="U29" i="14"/>
  <c r="O29" i="14"/>
  <c r="N29" i="14"/>
  <c r="K29" i="14"/>
  <c r="U28" i="14"/>
  <c r="O28" i="14"/>
  <c r="N28" i="14"/>
  <c r="K28" i="14"/>
  <c r="U27" i="14"/>
  <c r="O27" i="14"/>
  <c r="N27" i="14"/>
  <c r="K27" i="14"/>
  <c r="U26" i="14"/>
  <c r="N26" i="14"/>
  <c r="O26" i="14" s="1"/>
  <c r="K26" i="14"/>
  <c r="U25" i="14"/>
  <c r="O25" i="14"/>
  <c r="N25" i="14"/>
  <c r="K25" i="14"/>
  <c r="U24" i="14"/>
  <c r="O24" i="14"/>
  <c r="N24" i="14"/>
  <c r="K24" i="14"/>
  <c r="U22" i="14"/>
  <c r="O22" i="14"/>
  <c r="N22" i="14"/>
  <c r="U21" i="14"/>
  <c r="O21" i="14"/>
  <c r="N21" i="14"/>
  <c r="K21" i="14"/>
  <c r="U20" i="14"/>
  <c r="O20" i="14"/>
  <c r="N20" i="14"/>
  <c r="U19" i="14"/>
  <c r="O19" i="14"/>
  <c r="N19" i="14"/>
  <c r="U18" i="14"/>
  <c r="O18" i="14"/>
  <c r="N18" i="14"/>
  <c r="U17" i="14"/>
  <c r="O17" i="14"/>
  <c r="N17" i="14"/>
  <c r="U16" i="14"/>
  <c r="O16" i="14"/>
  <c r="N16" i="14"/>
  <c r="U15" i="14"/>
  <c r="O15" i="14"/>
  <c r="N15" i="14"/>
  <c r="U14" i="14"/>
  <c r="O14" i="14"/>
  <c r="N14" i="14"/>
  <c r="U13" i="14"/>
  <c r="O13" i="14"/>
  <c r="N13" i="14"/>
  <c r="U12" i="14"/>
  <c r="O12" i="14"/>
  <c r="N12" i="14"/>
  <c r="U11" i="14"/>
  <c r="O11" i="14"/>
  <c r="N11" i="14"/>
  <c r="K11" i="14"/>
  <c r="R7" i="14"/>
  <c r="D7" i="14"/>
  <c r="V20" i="14"/>
  <c r="W20" i="14" s="1"/>
  <c r="X20" i="14" s="1"/>
  <c r="U28" i="16" l="1"/>
  <c r="O28" i="16"/>
  <c r="O97" i="14"/>
  <c r="U47" i="15"/>
  <c r="O47" i="15"/>
  <c r="O94" i="14"/>
  <c r="O47" i="26"/>
  <c r="O48" i="14"/>
  <c r="O47" i="14"/>
  <c r="O46" i="14"/>
  <c r="O45" i="14"/>
  <c r="U43" i="14"/>
  <c r="U42" i="14"/>
  <c r="O41" i="14"/>
  <c r="U40" i="14"/>
  <c r="O39" i="14"/>
  <c r="U38" i="14"/>
  <c r="O37" i="14"/>
  <c r="O36" i="14"/>
  <c r="O35" i="14"/>
  <c r="O418" i="14" s="1"/>
  <c r="E425" i="14" s="1"/>
  <c r="N418" i="14"/>
  <c r="O19" i="18"/>
  <c r="O37" i="18"/>
  <c r="U33" i="18"/>
  <c r="O33" i="18"/>
  <c r="O39" i="18"/>
  <c r="O15" i="18"/>
  <c r="O22" i="18"/>
  <c r="P20" i="18"/>
  <c r="P28" i="18"/>
  <c r="P34" i="18"/>
  <c r="P35" i="18"/>
  <c r="P45" i="18"/>
  <c r="K45" i="18"/>
  <c r="O45" i="18" s="1"/>
  <c r="Q45" i="18"/>
  <c r="P46" i="18"/>
  <c r="O49" i="18"/>
  <c r="N153" i="18"/>
  <c r="U59" i="18"/>
  <c r="Q143" i="18"/>
  <c r="P143" i="18"/>
  <c r="K143" i="18"/>
  <c r="O143" i="18" s="1"/>
  <c r="P12" i="18"/>
  <c r="Q13" i="18"/>
  <c r="K14" i="18"/>
  <c r="O14" i="18" s="1"/>
  <c r="P14" i="18"/>
  <c r="K16" i="18"/>
  <c r="O16" i="18" s="1"/>
  <c r="P16" i="18"/>
  <c r="K18" i="18"/>
  <c r="O18" i="18" s="1"/>
  <c r="P18" i="18"/>
  <c r="K23" i="18"/>
  <c r="O23" i="18" s="1"/>
  <c r="P23" i="18"/>
  <c r="K25" i="18"/>
  <c r="O25" i="18" s="1"/>
  <c r="P25" i="18"/>
  <c r="P26" i="18"/>
  <c r="K28" i="18"/>
  <c r="K29" i="18"/>
  <c r="O29" i="18" s="1"/>
  <c r="P29" i="18"/>
  <c r="O32" i="18"/>
  <c r="K34" i="18"/>
  <c r="K35" i="18"/>
  <c r="O35" i="18" s="1"/>
  <c r="K36" i="18"/>
  <c r="O36" i="18" s="1"/>
  <c r="P36" i="18"/>
  <c r="K38" i="18"/>
  <c r="O38" i="18" s="1"/>
  <c r="P38" i="18"/>
  <c r="K40" i="18"/>
  <c r="O40" i="18" s="1"/>
  <c r="P40" i="18"/>
  <c r="K46" i="18"/>
  <c r="O46" i="18" s="1"/>
  <c r="P47" i="18"/>
  <c r="K47" i="18"/>
  <c r="O47" i="18" s="1"/>
  <c r="Q47" i="18"/>
  <c r="Q60" i="18"/>
  <c r="P60" i="18"/>
  <c r="K60" i="18"/>
  <c r="O60" i="18" s="1"/>
  <c r="Q64" i="18"/>
  <c r="P64" i="18"/>
  <c r="K64" i="18"/>
  <c r="O64" i="18" s="1"/>
  <c r="Q68" i="18"/>
  <c r="P68" i="18"/>
  <c r="K68" i="18"/>
  <c r="O68" i="18" s="1"/>
  <c r="Q72" i="18"/>
  <c r="P72" i="18"/>
  <c r="K72" i="18"/>
  <c r="O72" i="18" s="1"/>
  <c r="Q76" i="18"/>
  <c r="P76" i="18"/>
  <c r="K76" i="18"/>
  <c r="O76" i="18" s="1"/>
  <c r="Q80" i="18"/>
  <c r="P80" i="18"/>
  <c r="K80" i="18"/>
  <c r="O80" i="18" s="1"/>
  <c r="Q84" i="18"/>
  <c r="P84" i="18"/>
  <c r="K84" i="18"/>
  <c r="O84" i="18" s="1"/>
  <c r="Q88" i="18"/>
  <c r="P88" i="18"/>
  <c r="K88" i="18"/>
  <c r="O88" i="18" s="1"/>
  <c r="Q93" i="18"/>
  <c r="P93" i="18"/>
  <c r="K93" i="18"/>
  <c r="O93" i="18" s="1"/>
  <c r="K12" i="18"/>
  <c r="K31" i="18"/>
  <c r="O31" i="18" s="1"/>
  <c r="P41" i="18"/>
  <c r="K41" i="18"/>
  <c r="O41" i="18" s="1"/>
  <c r="Q41" i="18"/>
  <c r="K48" i="18"/>
  <c r="O100" i="18"/>
  <c r="O108" i="18"/>
  <c r="O116" i="18"/>
  <c r="P43" i="18"/>
  <c r="K43" i="18"/>
  <c r="O43" i="18" s="1"/>
  <c r="Q43" i="18"/>
  <c r="Q50" i="18"/>
  <c r="P50" i="18"/>
  <c r="K50" i="18"/>
  <c r="O50" i="18" s="1"/>
  <c r="Q53" i="18"/>
  <c r="P53" i="18"/>
  <c r="K53" i="18"/>
  <c r="O53" i="18" s="1"/>
  <c r="O59" i="18"/>
  <c r="Q62" i="18"/>
  <c r="P62" i="18"/>
  <c r="K62" i="18"/>
  <c r="O62" i="18" s="1"/>
  <c r="O63" i="18"/>
  <c r="Q66" i="18"/>
  <c r="P66" i="18"/>
  <c r="K66" i="18"/>
  <c r="O66" i="18" s="1"/>
  <c r="O67" i="18"/>
  <c r="Q70" i="18"/>
  <c r="P70" i="18"/>
  <c r="K70" i="18"/>
  <c r="O70" i="18" s="1"/>
  <c r="O71" i="18"/>
  <c r="Q74" i="18"/>
  <c r="P74" i="18"/>
  <c r="K74" i="18"/>
  <c r="O74" i="18" s="1"/>
  <c r="O75" i="18"/>
  <c r="Q78" i="18"/>
  <c r="P78" i="18"/>
  <c r="K78" i="18"/>
  <c r="O78" i="18" s="1"/>
  <c r="O79" i="18"/>
  <c r="Q82" i="18"/>
  <c r="P82" i="18"/>
  <c r="K82" i="18"/>
  <c r="O82" i="18" s="1"/>
  <c r="O83" i="18"/>
  <c r="Q86" i="18"/>
  <c r="P86" i="18"/>
  <c r="K86" i="18"/>
  <c r="O86" i="18" s="1"/>
  <c r="O87" i="18"/>
  <c r="Q91" i="18"/>
  <c r="P91" i="18"/>
  <c r="K91" i="18"/>
  <c r="O91" i="18" s="1"/>
  <c r="O92" i="18"/>
  <c r="O121" i="18"/>
  <c r="O125" i="18"/>
  <c r="O129" i="18"/>
  <c r="O142" i="18"/>
  <c r="Q145" i="18"/>
  <c r="P145" i="18"/>
  <c r="K145" i="18"/>
  <c r="O145" i="18" s="1"/>
  <c r="O144" i="18"/>
  <c r="Q147" i="18"/>
  <c r="P147" i="18"/>
  <c r="K147" i="18"/>
  <c r="O147" i="18" s="1"/>
  <c r="O132" i="18"/>
  <c r="O134" i="18"/>
  <c r="O136" i="18"/>
  <c r="O138" i="18"/>
  <c r="Q141" i="18"/>
  <c r="P141" i="18"/>
  <c r="K141" i="18"/>
  <c r="O141" i="18" s="1"/>
  <c r="Q150" i="18"/>
  <c r="P150" i="18"/>
  <c r="K150" i="18"/>
  <c r="O150" i="18" s="1"/>
  <c r="K131" i="18"/>
  <c r="O131" i="18" s="1"/>
  <c r="K133" i="18"/>
  <c r="O133" i="18" s="1"/>
  <c r="K135" i="18"/>
  <c r="O135" i="18" s="1"/>
  <c r="K137" i="18"/>
  <c r="O137" i="18" s="1"/>
  <c r="K139" i="18"/>
  <c r="O139" i="18" s="1"/>
  <c r="K151" i="18"/>
  <c r="O151" i="18" s="1"/>
  <c r="O30" i="16"/>
  <c r="O32" i="16"/>
  <c r="O55" i="18"/>
  <c r="O57" i="18"/>
  <c r="P101" i="14"/>
  <c r="P100" i="14"/>
  <c r="P99" i="14"/>
  <c r="Q101" i="14"/>
  <c r="Q100" i="14"/>
  <c r="Q99" i="14"/>
  <c r="O31" i="16"/>
  <c r="O56" i="18"/>
  <c r="O29" i="16"/>
  <c r="P98" i="14"/>
  <c r="Q98" i="14"/>
  <c r="O54" i="18"/>
  <c r="U48" i="26"/>
  <c r="O48" i="26"/>
  <c r="O51" i="18"/>
  <c r="P95" i="14"/>
  <c r="Q95" i="14"/>
  <c r="O48" i="15"/>
  <c r="U48" i="18"/>
  <c r="O48" i="18"/>
  <c r="Q92" i="14"/>
  <c r="P92" i="14"/>
  <c r="Q79" i="14"/>
  <c r="Q78" i="14"/>
  <c r="P79" i="14"/>
  <c r="P78" i="14"/>
  <c r="O34" i="18"/>
  <c r="Q73" i="14"/>
  <c r="Q72" i="14"/>
  <c r="P73" i="14"/>
  <c r="P72" i="14"/>
  <c r="P74" i="14"/>
  <c r="P75" i="14"/>
  <c r="Q74" i="14"/>
  <c r="Q75" i="14"/>
  <c r="U30" i="18"/>
  <c r="O30" i="18"/>
  <c r="O27" i="18"/>
  <c r="Q71" i="14"/>
  <c r="Q70" i="14"/>
  <c r="P71" i="14"/>
  <c r="P70" i="14"/>
  <c r="O26" i="18"/>
  <c r="O28" i="18"/>
  <c r="U13" i="18"/>
  <c r="O13" i="18"/>
  <c r="Q58" i="14"/>
  <c r="Q57" i="14"/>
  <c r="Q56" i="14"/>
  <c r="P58" i="14"/>
  <c r="P57" i="14"/>
  <c r="P56" i="14"/>
  <c r="O12" i="18"/>
  <c r="Q18" i="16"/>
  <c r="K20" i="22"/>
  <c r="O20" i="22" s="1"/>
  <c r="P20" i="22"/>
  <c r="K18" i="16"/>
  <c r="O18" i="16" s="1"/>
  <c r="P18" i="16" s="1"/>
  <c r="Q31" i="26"/>
  <c r="K19" i="22"/>
  <c r="O19" i="22" s="1"/>
  <c r="P19" i="22"/>
  <c r="K31" i="15"/>
  <c r="O31" i="15" s="1"/>
  <c r="P31" i="15" s="1"/>
  <c r="K31" i="26"/>
  <c r="O31" i="26" s="1"/>
  <c r="P31" i="26"/>
  <c r="Q29" i="26"/>
  <c r="Q16" i="16"/>
  <c r="Q17" i="22"/>
  <c r="K16" i="16"/>
  <c r="O16" i="16" s="1"/>
  <c r="P16" i="16"/>
  <c r="K29" i="26"/>
  <c r="O29" i="26" s="1"/>
  <c r="P29" i="26" s="1"/>
  <c r="K17" i="22"/>
  <c r="O17" i="22" s="1"/>
  <c r="O54" i="15"/>
  <c r="K50" i="26"/>
  <c r="O50" i="26" s="1"/>
  <c r="P50" i="26"/>
  <c r="P51" i="26"/>
  <c r="Q51" i="26"/>
  <c r="K54" i="26"/>
  <c r="O54" i="26" s="1"/>
  <c r="P54" i="26"/>
  <c r="Q107" i="14"/>
  <c r="Q106" i="14"/>
  <c r="P103" i="14"/>
  <c r="P107" i="14"/>
  <c r="P106" i="14"/>
  <c r="Q105" i="14"/>
  <c r="P105" i="14"/>
  <c r="Q104" i="14"/>
  <c r="P104" i="14"/>
  <c r="Q103" i="14"/>
  <c r="O51" i="26"/>
  <c r="U51" i="26"/>
  <c r="O51" i="15"/>
  <c r="V75" i="15"/>
  <c r="W75" i="15" s="1"/>
  <c r="V81" i="15"/>
  <c r="W81" i="15" s="1"/>
  <c r="P48" i="23"/>
  <c r="V67" i="20"/>
  <c r="W67" i="20" s="1"/>
  <c r="X67" i="20" s="1"/>
  <c r="P11" i="19"/>
  <c r="P14" i="19" s="1"/>
  <c r="V11" i="14"/>
  <c r="W11" i="14" s="1"/>
  <c r="X11" i="14" s="1"/>
  <c r="V12" i="14"/>
  <c r="W12" i="14" s="1"/>
  <c r="X12" i="14" s="1"/>
  <c r="V13" i="14"/>
  <c r="W13" i="14" s="1"/>
  <c r="X13" i="14" s="1"/>
  <c r="V14" i="14"/>
  <c r="W14" i="14" s="1"/>
  <c r="X14" i="14" s="1"/>
  <c r="V15" i="14"/>
  <c r="W15" i="14" s="1"/>
  <c r="X15" i="14" s="1"/>
  <c r="V16" i="14"/>
  <c r="W16" i="14" s="1"/>
  <c r="X16" i="14" s="1"/>
  <c r="V17" i="14"/>
  <c r="W17" i="14" s="1"/>
  <c r="X17" i="14" s="1"/>
  <c r="V18" i="14"/>
  <c r="W18" i="14" s="1"/>
  <c r="X18" i="14" s="1"/>
  <c r="V19" i="14"/>
  <c r="W19" i="14" s="1"/>
  <c r="X19" i="14" s="1"/>
  <c r="V14" i="23"/>
  <c r="W14" i="23" s="1"/>
  <c r="X14" i="23" s="1"/>
  <c r="V66" i="20"/>
  <c r="W66" i="20" s="1"/>
  <c r="X66" i="20" s="1"/>
  <c r="V35" i="22"/>
  <c r="W35" i="22" s="1"/>
  <c r="X35" i="22" s="1"/>
  <c r="V54" i="20"/>
  <c r="W54" i="20" s="1"/>
  <c r="Q15" i="24"/>
  <c r="V28" i="22"/>
  <c r="W28" i="22" s="1"/>
  <c r="X28" i="22" s="1"/>
  <c r="V24" i="20"/>
  <c r="W24" i="20" s="1"/>
  <c r="V32" i="20"/>
  <c r="W32" i="20" s="1"/>
  <c r="V11" i="24"/>
  <c r="W11" i="24" s="1"/>
  <c r="V73" i="16"/>
  <c r="W73" i="16" s="1"/>
  <c r="X73" i="16" s="1"/>
  <c r="V194" i="15"/>
  <c r="W194" i="15" s="1"/>
  <c r="X194" i="15" s="1"/>
  <c r="V163" i="15"/>
  <c r="W163" i="15" s="1"/>
  <c r="X163" i="15" s="1"/>
  <c r="V119" i="15"/>
  <c r="W119" i="15" s="1"/>
  <c r="V53" i="15"/>
  <c r="W53" i="15" s="1"/>
  <c r="V25" i="15"/>
  <c r="W25" i="15" s="1"/>
  <c r="X25" i="15" s="1"/>
  <c r="V176" i="15"/>
  <c r="W176" i="15" s="1"/>
  <c r="V133" i="15"/>
  <c r="W133" i="15" s="1"/>
  <c r="V63" i="15"/>
  <c r="W63" i="15" s="1"/>
  <c r="V156" i="15"/>
  <c r="W156" i="15" s="1"/>
  <c r="V151" i="15"/>
  <c r="W151" i="15" s="1"/>
  <c r="X151" i="15" s="1"/>
  <c r="V139" i="15"/>
  <c r="W139" i="15" s="1"/>
  <c r="V105" i="15"/>
  <c r="W105" i="15" s="1"/>
  <c r="V155" i="15"/>
  <c r="W155" i="15" s="1"/>
  <c r="V103" i="15"/>
  <c r="W103" i="15" s="1"/>
  <c r="V74" i="15"/>
  <c r="W74" i="15" s="1"/>
  <c r="V44" i="15"/>
  <c r="W44" i="15" s="1"/>
  <c r="P51" i="23"/>
  <c r="V12" i="22"/>
  <c r="W12" i="22" s="1"/>
  <c r="X12" i="22" s="1"/>
  <c r="V37" i="22"/>
  <c r="W37" i="22" s="1"/>
  <c r="X37" i="22" s="1"/>
  <c r="Q39" i="23"/>
  <c r="V56" i="20"/>
  <c r="W56" i="20" s="1"/>
  <c r="V20" i="22"/>
  <c r="W20" i="22" s="1"/>
  <c r="X20" i="22" s="1"/>
  <c r="P42" i="23"/>
  <c r="V45" i="20"/>
  <c r="W45" i="20" s="1"/>
  <c r="V55" i="20"/>
  <c r="W55" i="20" s="1"/>
  <c r="V16" i="21"/>
  <c r="W16" i="21" s="1"/>
  <c r="X16" i="21" s="1"/>
  <c r="Q12" i="24"/>
  <c r="V108" i="26"/>
  <c r="W108" i="26" s="1"/>
  <c r="V128" i="18"/>
  <c r="W128" i="18" s="1"/>
  <c r="V107" i="18"/>
  <c r="W107" i="18" s="1"/>
  <c r="V97" i="18"/>
  <c r="W97" i="18" s="1"/>
  <c r="X97" i="18" s="1"/>
  <c r="V89" i="18"/>
  <c r="W89" i="18" s="1"/>
  <c r="V76" i="18"/>
  <c r="W76" i="18" s="1"/>
  <c r="V63" i="18"/>
  <c r="W63" i="18" s="1"/>
  <c r="V32" i="18"/>
  <c r="W32" i="18" s="1"/>
  <c r="X32" i="18" s="1"/>
  <c r="V30" i="18"/>
  <c r="V13" i="18"/>
  <c r="W13" i="18" s="1"/>
  <c r="V129" i="18"/>
  <c r="W129" i="18" s="1"/>
  <c r="V118" i="18"/>
  <c r="W118" i="18" s="1"/>
  <c r="V104" i="18"/>
  <c r="W104" i="18" s="1"/>
  <c r="V91" i="18"/>
  <c r="W91" i="18" s="1"/>
  <c r="V64" i="18"/>
  <c r="W64" i="18" s="1"/>
  <c r="V60" i="18"/>
  <c r="W60" i="18" s="1"/>
  <c r="V39" i="18"/>
  <c r="W39" i="18" s="1"/>
  <c r="V14" i="18"/>
  <c r="W14" i="18" s="1"/>
  <c r="V144" i="18"/>
  <c r="W144" i="18" s="1"/>
  <c r="V131" i="18"/>
  <c r="W131" i="18" s="1"/>
  <c r="V106" i="18"/>
  <c r="W106" i="18" s="1"/>
  <c r="V88" i="18"/>
  <c r="W88" i="18" s="1"/>
  <c r="V62" i="18"/>
  <c r="W62" i="18" s="1"/>
  <c r="V41" i="18"/>
  <c r="W41" i="18" s="1"/>
  <c r="V29" i="18"/>
  <c r="W29" i="18" s="1"/>
  <c r="V10" i="18"/>
  <c r="W10" i="18" s="1"/>
  <c r="V49" i="18"/>
  <c r="W49" i="18" s="1"/>
  <c r="V139" i="18"/>
  <c r="W139" i="18" s="1"/>
  <c r="X139" i="18" s="1"/>
  <c r="V143" i="18"/>
  <c r="W143" i="18" s="1"/>
  <c r="X143" i="18" s="1"/>
  <c r="V15" i="18"/>
  <c r="W15" i="18" s="1"/>
  <c r="V40" i="18"/>
  <c r="W40" i="18" s="1"/>
  <c r="V130" i="18"/>
  <c r="W130" i="18" s="1"/>
  <c r="V77" i="16"/>
  <c r="W77" i="16" s="1"/>
  <c r="V70" i="16"/>
  <c r="W70" i="16" s="1"/>
  <c r="V52" i="16"/>
  <c r="W52" i="16" s="1"/>
  <c r="X52" i="16" s="1"/>
  <c r="V49" i="16"/>
  <c r="W49" i="16" s="1"/>
  <c r="V36" i="16"/>
  <c r="W36" i="16" s="1"/>
  <c r="V15" i="16"/>
  <c r="W15" i="16" s="1"/>
  <c r="X15" i="16" s="1"/>
  <c r="V75" i="16"/>
  <c r="W75" i="16" s="1"/>
  <c r="V59" i="16"/>
  <c r="W59" i="16" s="1"/>
  <c r="V50" i="16"/>
  <c r="W50" i="16" s="1"/>
  <c r="V37" i="16"/>
  <c r="W37" i="16" s="1"/>
  <c r="V11" i="16"/>
  <c r="W11" i="16" s="1"/>
  <c r="X11" i="16" s="1"/>
  <c r="V48" i="16"/>
  <c r="W48" i="16" s="1"/>
  <c r="V24" i="16"/>
  <c r="W24" i="16" s="1"/>
  <c r="V33" i="18"/>
  <c r="W33" i="18" s="1"/>
  <c r="X33" i="18" s="1"/>
  <c r="V105" i="18"/>
  <c r="W105" i="18" s="1"/>
  <c r="V61" i="18"/>
  <c r="W61" i="18" s="1"/>
  <c r="V41" i="23"/>
  <c r="W41" i="23" s="1"/>
  <c r="V27" i="23"/>
  <c r="W27" i="23" s="1"/>
  <c r="X27" i="23" s="1"/>
  <c r="V11" i="23"/>
  <c r="W11" i="23" s="1"/>
  <c r="X11" i="23" s="1"/>
  <c r="V51" i="23"/>
  <c r="W51" i="23" s="1"/>
  <c r="V15" i="23"/>
  <c r="W15" i="23" s="1"/>
  <c r="X15" i="23" s="1"/>
  <c r="V49" i="23"/>
  <c r="W49" i="23" s="1"/>
  <c r="V17" i="24"/>
  <c r="W17" i="24" s="1"/>
  <c r="V12" i="24"/>
  <c r="W12" i="24" s="1"/>
  <c r="V16" i="24"/>
  <c r="W16" i="24" s="1"/>
  <c r="V13" i="24"/>
  <c r="W13" i="24" s="1"/>
  <c r="V18" i="24"/>
  <c r="W18" i="24" s="1"/>
  <c r="V15" i="24"/>
  <c r="W15" i="24" s="1"/>
  <c r="V19" i="24"/>
  <c r="W19" i="24" s="1"/>
  <c r="V177" i="15"/>
  <c r="W177" i="15" s="1"/>
  <c r="V190" i="15"/>
  <c r="W190" i="15" s="1"/>
  <c r="X190" i="15" s="1"/>
  <c r="V24" i="22"/>
  <c r="W24" i="22" s="1"/>
  <c r="X24" i="22" s="1"/>
  <c r="P39" i="23"/>
  <c r="Q47" i="23"/>
  <c r="P50" i="23"/>
  <c r="V28" i="20"/>
  <c r="W28" i="20" s="1"/>
  <c r="V33" i="20"/>
  <c r="W33" i="20" s="1"/>
  <c r="V46" i="20"/>
  <c r="W46" i="20" s="1"/>
  <c r="V57" i="20"/>
  <c r="W57" i="20" s="1"/>
  <c r="V11" i="21"/>
  <c r="W11" i="21" s="1"/>
  <c r="X11" i="21" s="1"/>
  <c r="V151" i="26"/>
  <c r="W151" i="26" s="1"/>
  <c r="X151" i="26" s="1"/>
  <c r="V29" i="15"/>
  <c r="W29" i="15" s="1"/>
  <c r="X29" i="15" s="1"/>
  <c r="V65" i="15"/>
  <c r="W65" i="15" s="1"/>
  <c r="V82" i="15"/>
  <c r="W82" i="15" s="1"/>
  <c r="V102" i="15"/>
  <c r="W102" i="15" s="1"/>
  <c r="V117" i="15"/>
  <c r="W117" i="15" s="1"/>
  <c r="V125" i="15"/>
  <c r="W125" i="15" s="1"/>
  <c r="V138" i="15"/>
  <c r="W138" i="15" s="1"/>
  <c r="V141" i="15"/>
  <c r="W141" i="15" s="1"/>
  <c r="V170" i="15"/>
  <c r="W170" i="15" s="1"/>
  <c r="X170" i="15" s="1"/>
  <c r="V199" i="15"/>
  <c r="W199" i="15" s="1"/>
  <c r="X199" i="15" s="1"/>
  <c r="V211" i="15"/>
  <c r="W211" i="15" s="1"/>
  <c r="X211" i="15" s="1"/>
  <c r="V16" i="22"/>
  <c r="W16" i="22" s="1"/>
  <c r="X16" i="22" s="1"/>
  <c r="V32" i="22"/>
  <c r="W32" i="22" s="1"/>
  <c r="X32" i="22" s="1"/>
  <c r="P40" i="23"/>
  <c r="Q46" i="23"/>
  <c r="P49" i="23"/>
  <c r="V29" i="20"/>
  <c r="W29" i="20" s="1"/>
  <c r="V30" i="20"/>
  <c r="W30" i="20" s="1"/>
  <c r="V31" i="20"/>
  <c r="W31" i="20" s="1"/>
  <c r="V41" i="20"/>
  <c r="W41" i="20" s="1"/>
  <c r="V42" i="20"/>
  <c r="W42" i="20" s="1"/>
  <c r="V43" i="20"/>
  <c r="W43" i="20" s="1"/>
  <c r="V44" i="20"/>
  <c r="W44" i="20" s="1"/>
  <c r="V49" i="20"/>
  <c r="W49" i="20" s="1"/>
  <c r="X49" i="20" s="1"/>
  <c r="V71" i="20"/>
  <c r="W71" i="20" s="1"/>
  <c r="X71" i="20" s="1"/>
  <c r="V73" i="20"/>
  <c r="W73" i="20" s="1"/>
  <c r="X73" i="20" s="1"/>
  <c r="E84" i="20" s="1"/>
  <c r="V12" i="21"/>
  <c r="W12" i="21" s="1"/>
  <c r="X12" i="21" s="1"/>
  <c r="V42" i="21"/>
  <c r="W42" i="21" s="1"/>
  <c r="Q15" i="17"/>
  <c r="P11" i="24"/>
  <c r="Q14" i="24"/>
  <c r="V84" i="26"/>
  <c r="W84" i="26" s="1"/>
  <c r="V96" i="26"/>
  <c r="W96" i="26" s="1"/>
  <c r="V33" i="15"/>
  <c r="W33" i="15" s="1"/>
  <c r="X33" i="15" s="1"/>
  <c r="V46" i="15"/>
  <c r="W46" i="15" s="1"/>
  <c r="V54" i="15"/>
  <c r="W54" i="15" s="1"/>
  <c r="X54" i="15" s="1"/>
  <c r="V64" i="15"/>
  <c r="W64" i="15" s="1"/>
  <c r="V86" i="15"/>
  <c r="W86" i="15" s="1"/>
  <c r="V93" i="15"/>
  <c r="W93" i="15" s="1"/>
  <c r="V112" i="15"/>
  <c r="W112" i="15" s="1"/>
  <c r="V136" i="15"/>
  <c r="W136" i="15" s="1"/>
  <c r="X136" i="15" s="1"/>
  <c r="V140" i="15"/>
  <c r="W140" i="15" s="1"/>
  <c r="V147" i="15"/>
  <c r="W147" i="15" s="1"/>
  <c r="X147" i="15" s="1"/>
  <c r="V157" i="15"/>
  <c r="W157" i="15" s="1"/>
  <c r="V169" i="15"/>
  <c r="W169" i="15" s="1"/>
  <c r="V186" i="15"/>
  <c r="W186" i="15" s="1"/>
  <c r="X186" i="15" s="1"/>
  <c r="V204" i="15"/>
  <c r="W204" i="15" s="1"/>
  <c r="X204" i="15" s="1"/>
  <c r="Q38" i="23"/>
  <c r="P41" i="23"/>
  <c r="P47" i="23"/>
  <c r="V25" i="20"/>
  <c r="W25" i="20" s="1"/>
  <c r="V34" i="20"/>
  <c r="W34" i="20" s="1"/>
  <c r="V47" i="20"/>
  <c r="W47" i="20" s="1"/>
  <c r="V15" i="21"/>
  <c r="W15" i="21" s="1"/>
  <c r="X15" i="21" s="1"/>
  <c r="V44" i="21"/>
  <c r="W44" i="21" s="1"/>
  <c r="P16" i="17"/>
  <c r="Q13" i="24"/>
  <c r="V35" i="26"/>
  <c r="W35" i="26" s="1"/>
  <c r="X35" i="26" s="1"/>
  <c r="V71" i="26"/>
  <c r="W71" i="26" s="1"/>
  <c r="P413" i="14"/>
  <c r="Q412" i="14"/>
  <c r="P406" i="14"/>
  <c r="Q405" i="14"/>
  <c r="P401" i="14"/>
  <c r="Q400" i="14"/>
  <c r="P396" i="14"/>
  <c r="Q395" i="14"/>
  <c r="P392" i="14"/>
  <c r="Q391" i="14"/>
  <c r="P388" i="14"/>
  <c r="Q387" i="14"/>
  <c r="P383" i="14"/>
  <c r="Q382" i="14"/>
  <c r="Q380" i="14"/>
  <c r="Q379" i="14"/>
  <c r="Q378" i="14"/>
  <c r="P374" i="14"/>
  <c r="P373" i="14"/>
  <c r="Q372" i="14"/>
  <c r="P368" i="14"/>
  <c r="Q367" i="14"/>
  <c r="Q366" i="14"/>
  <c r="P361" i="14"/>
  <c r="Q417" i="14"/>
  <c r="P412" i="14"/>
  <c r="Q410" i="14"/>
  <c r="Q409" i="14"/>
  <c r="P405" i="14"/>
  <c r="Q403" i="14"/>
  <c r="P400" i="14"/>
  <c r="Q398" i="14"/>
  <c r="P395" i="14"/>
  <c r="Q394" i="14"/>
  <c r="P391" i="14"/>
  <c r="Q390" i="14"/>
  <c r="P387" i="14"/>
  <c r="Q386" i="14"/>
  <c r="P382" i="14"/>
  <c r="P380" i="14"/>
  <c r="P379" i="14"/>
  <c r="P378" i="14"/>
  <c r="Q377" i="14"/>
  <c r="Q376" i="14"/>
  <c r="P372" i="14"/>
  <c r="Q370" i="14"/>
  <c r="P367" i="14"/>
  <c r="P366" i="14"/>
  <c r="Q365" i="14"/>
  <c r="P359" i="14"/>
  <c r="Q358" i="14"/>
  <c r="P355" i="14"/>
  <c r="P354" i="14"/>
  <c r="Q353" i="14"/>
  <c r="P350" i="14"/>
  <c r="Q349" i="14"/>
  <c r="P343" i="14"/>
  <c r="Q342" i="14"/>
  <c r="P338" i="14"/>
  <c r="P337" i="14"/>
  <c r="Q336" i="14"/>
  <c r="Q335" i="14"/>
  <c r="P417" i="14"/>
  <c r="Q416" i="14"/>
  <c r="Q415" i="14"/>
  <c r="Q414" i="14"/>
  <c r="P410" i="14"/>
  <c r="P409" i="14"/>
  <c r="Q408" i="14"/>
  <c r="P403" i="14"/>
  <c r="Q402" i="14"/>
  <c r="P398" i="14"/>
  <c r="Q397" i="14"/>
  <c r="P394" i="14"/>
  <c r="Q393" i="14"/>
  <c r="P390" i="14"/>
  <c r="Q389" i="14"/>
  <c r="P386" i="14"/>
  <c r="Q385" i="14"/>
  <c r="P377" i="14"/>
  <c r="P376" i="14"/>
  <c r="Q375" i="14"/>
  <c r="P370" i="14"/>
  <c r="Q369" i="14"/>
  <c r="P365" i="14"/>
  <c r="Q363" i="14"/>
  <c r="Q362" i="14"/>
  <c r="P358" i="14"/>
  <c r="P416" i="14"/>
  <c r="P414" i="14"/>
  <c r="Q406" i="14"/>
  <c r="P397" i="14"/>
  <c r="Q388" i="14"/>
  <c r="Q373" i="14"/>
  <c r="P363" i="14"/>
  <c r="Q361" i="14"/>
  <c r="P342" i="14"/>
  <c r="Q341" i="14"/>
  <c r="Q340" i="14"/>
  <c r="P339" i="14"/>
  <c r="P336" i="14"/>
  <c r="P333" i="14"/>
  <c r="Q332" i="14"/>
  <c r="P329" i="14"/>
  <c r="Q328" i="14"/>
  <c r="P325" i="14"/>
  <c r="P324" i="14"/>
  <c r="Q323" i="14"/>
  <c r="P318" i="14"/>
  <c r="P317" i="14"/>
  <c r="Q316" i="14"/>
  <c r="P313" i="14"/>
  <c r="P312" i="14"/>
  <c r="P311" i="14"/>
  <c r="P310" i="14"/>
  <c r="Q309" i="14"/>
  <c r="P301" i="14"/>
  <c r="Q300" i="14"/>
  <c r="P295" i="14"/>
  <c r="Q293" i="14"/>
  <c r="P288" i="14"/>
  <c r="P287" i="14"/>
  <c r="P286" i="14"/>
  <c r="P285" i="14"/>
  <c r="Q284" i="14"/>
  <c r="Q283" i="14"/>
  <c r="Q282" i="14"/>
  <c r="P273" i="14"/>
  <c r="P272" i="14"/>
  <c r="P271" i="14"/>
  <c r="P270" i="14"/>
  <c r="Q269" i="14"/>
  <c r="Q268" i="14"/>
  <c r="Q267" i="14"/>
  <c r="P262" i="14"/>
  <c r="P261" i="14"/>
  <c r="Q260" i="14"/>
  <c r="Q259" i="14"/>
  <c r="Q258" i="14"/>
  <c r="P254" i="14"/>
  <c r="P253" i="14"/>
  <c r="Q252" i="14"/>
  <c r="Q251" i="14"/>
  <c r="Q250" i="14"/>
  <c r="P243" i="14"/>
  <c r="P242" i="14"/>
  <c r="Q241" i="14"/>
  <c r="P237" i="14"/>
  <c r="Q236" i="14"/>
  <c r="Q235" i="14"/>
  <c r="P230" i="14"/>
  <c r="P228" i="14"/>
  <c r="P227" i="14"/>
  <c r="Q226" i="14"/>
  <c r="Q225" i="14"/>
  <c r="Q224" i="14"/>
  <c r="P217" i="14"/>
  <c r="P216" i="14"/>
  <c r="P215" i="14"/>
  <c r="P214" i="14"/>
  <c r="P213" i="14"/>
  <c r="Q212" i="14"/>
  <c r="P203" i="14"/>
  <c r="P202" i="14"/>
  <c r="P201" i="14"/>
  <c r="Q200" i="14"/>
  <c r="Q199" i="14"/>
  <c r="Q198" i="14"/>
  <c r="Q197" i="14"/>
  <c r="Q196" i="14"/>
  <c r="P189" i="14"/>
  <c r="P188" i="14"/>
  <c r="P187" i="14"/>
  <c r="P186" i="14"/>
  <c r="Q185" i="14"/>
  <c r="Q184" i="14"/>
  <c r="Q183" i="14"/>
  <c r="Q182" i="14"/>
  <c r="Q181" i="14"/>
  <c r="P174" i="14"/>
  <c r="Q173" i="14"/>
  <c r="Q172" i="14"/>
  <c r="Q171" i="14"/>
  <c r="P166" i="14"/>
  <c r="P165" i="14"/>
  <c r="P164" i="14"/>
  <c r="P163" i="14"/>
  <c r="Q162" i="14"/>
  <c r="Q161" i="14"/>
  <c r="Q160" i="14"/>
  <c r="Q159" i="14"/>
  <c r="P155" i="14"/>
  <c r="Q154" i="14"/>
  <c r="Q151" i="14"/>
  <c r="P150" i="14"/>
  <c r="Q147" i="14"/>
  <c r="P146" i="14"/>
  <c r="P143" i="14"/>
  <c r="P142" i="14"/>
  <c r="Q141" i="14"/>
  <c r="P134" i="14"/>
  <c r="P133" i="14"/>
  <c r="P132" i="14"/>
  <c r="P131" i="14"/>
  <c r="Q130" i="14"/>
  <c r="Q129" i="14"/>
  <c r="P124" i="14"/>
  <c r="P123" i="14"/>
  <c r="P122" i="14"/>
  <c r="Q121" i="14"/>
  <c r="Q120" i="14"/>
  <c r="Q119" i="14"/>
  <c r="P112" i="14"/>
  <c r="P111" i="14"/>
  <c r="P110" i="14"/>
  <c r="Q109" i="14"/>
  <c r="P93" i="14"/>
  <c r="P85" i="14"/>
  <c r="Q401" i="14"/>
  <c r="P393" i="14"/>
  <c r="Q383" i="14"/>
  <c r="P375" i="14"/>
  <c r="Q368" i="14"/>
  <c r="Q359" i="14"/>
  <c r="Q357" i="14"/>
  <c r="Q356" i="14"/>
  <c r="Q355" i="14"/>
  <c r="P349" i="14"/>
  <c r="Q348" i="14"/>
  <c r="Q347" i="14"/>
  <c r="Q346" i="14"/>
  <c r="Q345" i="14"/>
  <c r="Q344" i="14"/>
  <c r="Q343" i="14"/>
  <c r="P341" i="14"/>
  <c r="P340" i="14"/>
  <c r="Q337" i="14"/>
  <c r="P332" i="14"/>
  <c r="Q331" i="14"/>
  <c r="P328" i="14"/>
  <c r="Q327" i="14"/>
  <c r="P323" i="14"/>
  <c r="Q322" i="14"/>
  <c r="Q321" i="14"/>
  <c r="P316" i="14"/>
  <c r="Q315" i="14"/>
  <c r="P309" i="14"/>
  <c r="Q308" i="14"/>
  <c r="Q307" i="14"/>
  <c r="Q306" i="14"/>
  <c r="Q305" i="14"/>
  <c r="Q304" i="14"/>
  <c r="Q303" i="14"/>
  <c r="P300" i="14"/>
  <c r="Q299" i="14"/>
  <c r="Q298" i="14"/>
  <c r="P293" i="14"/>
  <c r="Q292" i="14"/>
  <c r="Q291" i="14"/>
  <c r="P284" i="14"/>
  <c r="P283" i="14"/>
  <c r="P282" i="14"/>
  <c r="Q281" i="14"/>
  <c r="Q280" i="14"/>
  <c r="Q279" i="14"/>
  <c r="Q278" i="14"/>
  <c r="P269" i="14"/>
  <c r="P268" i="14"/>
  <c r="P267" i="14"/>
  <c r="Q266" i="14"/>
  <c r="Q265" i="14"/>
  <c r="P260" i="14"/>
  <c r="P259" i="14"/>
  <c r="P258" i="14"/>
  <c r="Q257" i="14"/>
  <c r="P252" i="14"/>
  <c r="P251" i="14"/>
  <c r="P250" i="14"/>
  <c r="Q249" i="14"/>
  <c r="P241" i="14"/>
  <c r="Q240" i="14"/>
  <c r="P236" i="14"/>
  <c r="P235" i="14"/>
  <c r="Q234" i="14"/>
  <c r="Q233" i="14"/>
  <c r="P226" i="14"/>
  <c r="P225" i="14"/>
  <c r="P224" i="14"/>
  <c r="Q223" i="14"/>
  <c r="Q222" i="14"/>
  <c r="Q221" i="14"/>
  <c r="P212" i="14"/>
  <c r="Q211" i="14"/>
  <c r="Q210" i="14"/>
  <c r="Q209" i="14"/>
  <c r="P200" i="14"/>
  <c r="P199" i="14"/>
  <c r="P198" i="14"/>
  <c r="P197" i="14"/>
  <c r="P196" i="14"/>
  <c r="Q195" i="14"/>
  <c r="Q194" i="14"/>
  <c r="Q193" i="14"/>
  <c r="P185" i="14"/>
  <c r="P184" i="14"/>
  <c r="P183" i="14"/>
  <c r="P182" i="14"/>
  <c r="P181" i="14"/>
  <c r="Q180" i="14"/>
  <c r="Q179" i="14"/>
  <c r="Q178" i="14"/>
  <c r="Q177" i="14"/>
  <c r="Q176" i="14"/>
  <c r="P173" i="14"/>
  <c r="P172" i="14"/>
  <c r="P171" i="14"/>
  <c r="Q170" i="14"/>
  <c r="Q169" i="14"/>
  <c r="Q168" i="14"/>
  <c r="P162" i="14"/>
  <c r="P161" i="14"/>
  <c r="P160" i="14"/>
  <c r="P159" i="14"/>
  <c r="Q158" i="14"/>
  <c r="Q157" i="14"/>
  <c r="P154" i="14"/>
  <c r="Q153" i="14"/>
  <c r="Q152" i="14"/>
  <c r="P151" i="14"/>
  <c r="Q148" i="14"/>
  <c r="P147" i="14"/>
  <c r="P141" i="14"/>
  <c r="Q140" i="14"/>
  <c r="Q139" i="14"/>
  <c r="Q138" i="14"/>
  <c r="P130" i="14"/>
  <c r="P129" i="14"/>
  <c r="Q128" i="14"/>
  <c r="Q127" i="14"/>
  <c r="P121" i="14"/>
  <c r="P120" i="14"/>
  <c r="P119" i="14"/>
  <c r="Q118" i="14"/>
  <c r="Q117" i="14"/>
  <c r="Q116" i="14"/>
  <c r="P109" i="14"/>
  <c r="Q97" i="14"/>
  <c r="Q91" i="14"/>
  <c r="Q90" i="14"/>
  <c r="P415" i="14"/>
  <c r="Q413" i="14"/>
  <c r="P408" i="14"/>
  <c r="Q396" i="14"/>
  <c r="P389" i="14"/>
  <c r="P362" i="14"/>
  <c r="Q360" i="14"/>
  <c r="P357" i="14"/>
  <c r="P356" i="14"/>
  <c r="P353" i="14"/>
  <c r="Q352" i="14"/>
  <c r="Q351" i="14"/>
  <c r="Q350" i="14"/>
  <c r="P348" i="14"/>
  <c r="P347" i="14"/>
  <c r="P346" i="14"/>
  <c r="P345" i="14"/>
  <c r="P344" i="14"/>
  <c r="Q334" i="14"/>
  <c r="P331" i="14"/>
  <c r="Q330" i="14"/>
  <c r="P327" i="14"/>
  <c r="Q326" i="14"/>
  <c r="P322" i="14"/>
  <c r="P321" i="14"/>
  <c r="Q320" i="14"/>
  <c r="Q319" i="14"/>
  <c r="P315" i="14"/>
  <c r="Q314" i="14"/>
  <c r="P308" i="14"/>
  <c r="P307" i="14"/>
  <c r="P306" i="14"/>
  <c r="P305" i="14"/>
  <c r="P304" i="14"/>
  <c r="P303" i="14"/>
  <c r="Q302" i="14"/>
  <c r="P299" i="14"/>
  <c r="P298" i="14"/>
  <c r="Q297" i="14"/>
  <c r="Q296" i="14"/>
  <c r="P292" i="14"/>
  <c r="P291" i="14"/>
  <c r="Q290" i="14"/>
  <c r="Q289" i="14"/>
  <c r="P281" i="14"/>
  <c r="P280" i="14"/>
  <c r="P279" i="14"/>
  <c r="P278" i="14"/>
  <c r="Q277" i="14"/>
  <c r="Q276" i="14"/>
  <c r="Q275" i="14"/>
  <c r="Q274" i="14"/>
  <c r="P266" i="14"/>
  <c r="P265" i="14"/>
  <c r="Q264" i="14"/>
  <c r="Q263" i="14"/>
  <c r="P257" i="14"/>
  <c r="Q256" i="14"/>
  <c r="Q255" i="14"/>
  <c r="P249" i="14"/>
  <c r="Q248" i="14"/>
  <c r="Q247" i="14"/>
  <c r="Q246" i="14"/>
  <c r="Q245" i="14"/>
  <c r="Q244" i="14"/>
  <c r="P240" i="14"/>
  <c r="Q239" i="14"/>
  <c r="Q238" i="14"/>
  <c r="P234" i="14"/>
  <c r="P233" i="14"/>
  <c r="Q232" i="14"/>
  <c r="Q231" i="14"/>
  <c r="P223" i="14"/>
  <c r="P222" i="14"/>
  <c r="P221" i="14"/>
  <c r="Q220" i="14"/>
  <c r="Q219" i="14"/>
  <c r="Q218" i="14"/>
  <c r="P211" i="14"/>
  <c r="P210" i="14"/>
  <c r="P209" i="14"/>
  <c r="Q208" i="14"/>
  <c r="Q207" i="14"/>
  <c r="Q206" i="14"/>
  <c r="Q205" i="14"/>
  <c r="Q204" i="14"/>
  <c r="P195" i="14"/>
  <c r="P194" i="14"/>
  <c r="P193" i="14"/>
  <c r="Q192" i="14"/>
  <c r="Q191" i="14"/>
  <c r="Q190" i="14"/>
  <c r="P180" i="14"/>
  <c r="P179" i="14"/>
  <c r="P178" i="14"/>
  <c r="P177" i="14"/>
  <c r="P176" i="14"/>
  <c r="Q175" i="14"/>
  <c r="P170" i="14"/>
  <c r="P169" i="14"/>
  <c r="P168" i="14"/>
  <c r="Q167" i="14"/>
  <c r="P158" i="14"/>
  <c r="P157" i="14"/>
  <c r="Q156" i="14"/>
  <c r="P153" i="14"/>
  <c r="P152" i="14"/>
  <c r="Q149" i="14"/>
  <c r="P148" i="14"/>
  <c r="Q145" i="14"/>
  <c r="Q144" i="14"/>
  <c r="P140" i="14"/>
  <c r="P139" i="14"/>
  <c r="P138" i="14"/>
  <c r="Q137" i="14"/>
  <c r="Q136" i="14"/>
  <c r="Q135" i="14"/>
  <c r="P128" i="14"/>
  <c r="P127" i="14"/>
  <c r="Q126" i="14"/>
  <c r="Q125" i="14"/>
  <c r="P118" i="14"/>
  <c r="P117" i="14"/>
  <c r="P116" i="14"/>
  <c r="Q115" i="14"/>
  <c r="Q114" i="14"/>
  <c r="Q113" i="14"/>
  <c r="P97" i="14"/>
  <c r="Q96" i="14"/>
  <c r="Q94" i="14"/>
  <c r="P91" i="14"/>
  <c r="P90" i="14"/>
  <c r="Q89" i="14"/>
  <c r="Q88" i="14"/>
  <c r="Q87" i="14"/>
  <c r="P12" i="14"/>
  <c r="Q14" i="14"/>
  <c r="Q17" i="14"/>
  <c r="Q18" i="14"/>
  <c r="V416" i="14"/>
  <c r="W416" i="14" s="1"/>
  <c r="X416" i="14" s="1"/>
  <c r="V415" i="14"/>
  <c r="W415" i="14" s="1"/>
  <c r="V414" i="14"/>
  <c r="W414" i="14" s="1"/>
  <c r="V408" i="14"/>
  <c r="W408" i="14" s="1"/>
  <c r="V402" i="14"/>
  <c r="W402" i="14" s="1"/>
  <c r="X402" i="14" s="1"/>
  <c r="V397" i="14"/>
  <c r="W397" i="14" s="1"/>
  <c r="X397" i="14" s="1"/>
  <c r="V393" i="14"/>
  <c r="W393" i="14" s="1"/>
  <c r="X393" i="14" s="1"/>
  <c r="V389" i="14"/>
  <c r="W389" i="14" s="1"/>
  <c r="X389" i="14" s="1"/>
  <c r="V385" i="14"/>
  <c r="W385" i="14" s="1"/>
  <c r="X385" i="14" s="1"/>
  <c r="V375" i="14"/>
  <c r="W375" i="14" s="1"/>
  <c r="V369" i="14"/>
  <c r="W369" i="14" s="1"/>
  <c r="X369" i="14" s="1"/>
  <c r="V363" i="14"/>
  <c r="W363" i="14" s="1"/>
  <c r="X363" i="14" s="1"/>
  <c r="V362" i="14"/>
  <c r="W362" i="14" s="1"/>
  <c r="V413" i="14"/>
  <c r="W413" i="14" s="1"/>
  <c r="V406" i="14"/>
  <c r="W406" i="14" s="1"/>
  <c r="X406" i="14" s="1"/>
  <c r="V401" i="14"/>
  <c r="W401" i="14" s="1"/>
  <c r="X401" i="14" s="1"/>
  <c r="V396" i="14"/>
  <c r="W396" i="14" s="1"/>
  <c r="X396" i="14" s="1"/>
  <c r="V392" i="14"/>
  <c r="W392" i="14" s="1"/>
  <c r="X392" i="14" s="1"/>
  <c r="V388" i="14"/>
  <c r="W388" i="14" s="1"/>
  <c r="X388" i="14" s="1"/>
  <c r="V383" i="14"/>
  <c r="W383" i="14" s="1"/>
  <c r="X383" i="14" s="1"/>
  <c r="V374" i="14"/>
  <c r="W374" i="14" s="1"/>
  <c r="X374" i="14" s="1"/>
  <c r="V373" i="14"/>
  <c r="W373" i="14" s="1"/>
  <c r="V368" i="14"/>
  <c r="W368" i="14" s="1"/>
  <c r="X368" i="14" s="1"/>
  <c r="V361" i="14"/>
  <c r="W361" i="14" s="1"/>
  <c r="V360" i="14"/>
  <c r="W360" i="14" s="1"/>
  <c r="V356" i="14"/>
  <c r="W356" i="14" s="1"/>
  <c r="X356" i="14" s="1"/>
  <c r="V351" i="14"/>
  <c r="W351" i="14" s="1"/>
  <c r="X351" i="14" s="1"/>
  <c r="V344" i="14"/>
  <c r="W344" i="14" s="1"/>
  <c r="V340" i="14"/>
  <c r="W340" i="14" s="1"/>
  <c r="X340" i="14" s="1"/>
  <c r="V339" i="14"/>
  <c r="W339" i="14" s="1"/>
  <c r="V412" i="14"/>
  <c r="W412" i="14" s="1"/>
  <c r="X412" i="14" s="1"/>
  <c r="V405" i="14"/>
  <c r="W405" i="14" s="1"/>
  <c r="X405" i="14" s="1"/>
  <c r="V400" i="14"/>
  <c r="W400" i="14" s="1"/>
  <c r="X400" i="14" s="1"/>
  <c r="V395" i="14"/>
  <c r="W395" i="14" s="1"/>
  <c r="X395" i="14" s="1"/>
  <c r="V391" i="14"/>
  <c r="W391" i="14" s="1"/>
  <c r="X391" i="14" s="1"/>
  <c r="V387" i="14"/>
  <c r="W387" i="14" s="1"/>
  <c r="X387" i="14" s="1"/>
  <c r="V382" i="14"/>
  <c r="W382" i="14" s="1"/>
  <c r="X382" i="14" s="1"/>
  <c r="V380" i="14"/>
  <c r="W380" i="14" s="1"/>
  <c r="V379" i="14"/>
  <c r="W379" i="14" s="1"/>
  <c r="V378" i="14"/>
  <c r="W378" i="14" s="1"/>
  <c r="V372" i="14"/>
  <c r="W372" i="14" s="1"/>
  <c r="V367" i="14"/>
  <c r="W367" i="14" s="1"/>
  <c r="X367" i="14" s="1"/>
  <c r="V366" i="14"/>
  <c r="W366" i="14" s="1"/>
  <c r="V359" i="14"/>
  <c r="W359" i="14" s="1"/>
  <c r="V403" i="14"/>
  <c r="W403" i="14" s="1"/>
  <c r="X403" i="14" s="1"/>
  <c r="V386" i="14"/>
  <c r="W386" i="14" s="1"/>
  <c r="X386" i="14" s="1"/>
  <c r="V370" i="14"/>
  <c r="W370" i="14" s="1"/>
  <c r="X370" i="14" s="1"/>
  <c r="V353" i="14"/>
  <c r="W353" i="14" s="1"/>
  <c r="V352" i="14"/>
  <c r="W352" i="14" s="1"/>
  <c r="X352" i="14" s="1"/>
  <c r="V350" i="14"/>
  <c r="W350" i="14" s="1"/>
  <c r="X350" i="14" s="1"/>
  <c r="V334" i="14"/>
  <c r="W334" i="14" s="1"/>
  <c r="V330" i="14"/>
  <c r="W330" i="14" s="1"/>
  <c r="X330" i="14" s="1"/>
  <c r="V326" i="14"/>
  <c r="W326" i="14" s="1"/>
  <c r="X326" i="14" s="1"/>
  <c r="V320" i="14"/>
  <c r="W320" i="14" s="1"/>
  <c r="V319" i="14"/>
  <c r="W319" i="14" s="1"/>
  <c r="V314" i="14"/>
  <c r="W314" i="14" s="1"/>
  <c r="X314" i="14" s="1"/>
  <c r="V302" i="14"/>
  <c r="W302" i="14" s="1"/>
  <c r="V297" i="14"/>
  <c r="W297" i="14" s="1"/>
  <c r="V296" i="14"/>
  <c r="W296" i="14" s="1"/>
  <c r="V290" i="14"/>
  <c r="W290" i="14" s="1"/>
  <c r="V289" i="14"/>
  <c r="W289" i="14" s="1"/>
  <c r="V277" i="14"/>
  <c r="W277" i="14" s="1"/>
  <c r="V276" i="14"/>
  <c r="W276" i="14" s="1"/>
  <c r="V275" i="14"/>
  <c r="W275" i="14" s="1"/>
  <c r="V274" i="14"/>
  <c r="W274" i="14" s="1"/>
  <c r="V264" i="14"/>
  <c r="W264" i="14" s="1"/>
  <c r="V263" i="14"/>
  <c r="W263" i="14" s="1"/>
  <c r="V256" i="14"/>
  <c r="W256" i="14" s="1"/>
  <c r="X256" i="14" s="1"/>
  <c r="V255" i="14"/>
  <c r="W255" i="14" s="1"/>
  <c r="V248" i="14"/>
  <c r="W248" i="14" s="1"/>
  <c r="X248" i="14" s="1"/>
  <c r="V247" i="14"/>
  <c r="W247" i="14" s="1"/>
  <c r="V246" i="14"/>
  <c r="W246" i="14" s="1"/>
  <c r="V245" i="14"/>
  <c r="W245" i="14" s="1"/>
  <c r="V244" i="14"/>
  <c r="W244" i="14" s="1"/>
  <c r="V239" i="14"/>
  <c r="W239" i="14" s="1"/>
  <c r="X239" i="14" s="1"/>
  <c r="V238" i="14"/>
  <c r="W238" i="14" s="1"/>
  <c r="V232" i="14"/>
  <c r="W232" i="14" s="1"/>
  <c r="V231" i="14"/>
  <c r="W231" i="14" s="1"/>
  <c r="V220" i="14"/>
  <c r="W220" i="14" s="1"/>
  <c r="V219" i="14"/>
  <c r="W219" i="14" s="1"/>
  <c r="V218" i="14"/>
  <c r="W218" i="14" s="1"/>
  <c r="V208" i="14"/>
  <c r="W208" i="14" s="1"/>
  <c r="V207" i="14"/>
  <c r="W207" i="14" s="1"/>
  <c r="V206" i="14"/>
  <c r="W206" i="14" s="1"/>
  <c r="V205" i="14"/>
  <c r="W205" i="14" s="1"/>
  <c r="V204" i="14"/>
  <c r="W204" i="14" s="1"/>
  <c r="V192" i="14"/>
  <c r="W192" i="14" s="1"/>
  <c r="V191" i="14"/>
  <c r="W191" i="14" s="1"/>
  <c r="V190" i="14"/>
  <c r="W190" i="14" s="1"/>
  <c r="V175" i="14"/>
  <c r="W175" i="14" s="1"/>
  <c r="V167" i="14"/>
  <c r="W167" i="14" s="1"/>
  <c r="V156" i="14"/>
  <c r="W156" i="14" s="1"/>
  <c r="V149" i="14"/>
  <c r="W149" i="14" s="1"/>
  <c r="V145" i="14"/>
  <c r="W145" i="14" s="1"/>
  <c r="V144" i="14"/>
  <c r="W144" i="14" s="1"/>
  <c r="V137" i="14"/>
  <c r="W137" i="14" s="1"/>
  <c r="V136" i="14"/>
  <c r="W136" i="14" s="1"/>
  <c r="V135" i="14"/>
  <c r="W135" i="14" s="1"/>
  <c r="V126" i="14"/>
  <c r="W126" i="14" s="1"/>
  <c r="V125" i="14"/>
  <c r="W125" i="14" s="1"/>
  <c r="V115" i="14"/>
  <c r="W115" i="14" s="1"/>
  <c r="V114" i="14"/>
  <c r="W114" i="14" s="1"/>
  <c r="V113" i="14"/>
  <c r="W113" i="14" s="1"/>
  <c r="V105" i="14"/>
  <c r="W105" i="14" s="1"/>
  <c r="V96" i="14"/>
  <c r="W96" i="14" s="1"/>
  <c r="V95" i="14"/>
  <c r="W95" i="14" s="1"/>
  <c r="V94" i="14"/>
  <c r="W94" i="14" s="1"/>
  <c r="V89" i="14"/>
  <c r="W89" i="14" s="1"/>
  <c r="V88" i="14"/>
  <c r="W88" i="14" s="1"/>
  <c r="V87" i="14"/>
  <c r="W87" i="14" s="1"/>
  <c r="V86" i="14"/>
  <c r="W86" i="14" s="1"/>
  <c r="V417" i="14"/>
  <c r="W417" i="14" s="1"/>
  <c r="X417" i="14" s="1"/>
  <c r="V398" i="14"/>
  <c r="W398" i="14" s="1"/>
  <c r="X398" i="14" s="1"/>
  <c r="V377" i="14"/>
  <c r="W377" i="14" s="1"/>
  <c r="V365" i="14"/>
  <c r="W365" i="14" s="1"/>
  <c r="V358" i="14"/>
  <c r="W358" i="14" s="1"/>
  <c r="X358" i="14" s="1"/>
  <c r="V354" i="14"/>
  <c r="W354" i="14" s="1"/>
  <c r="V338" i="14"/>
  <c r="W338" i="14" s="1"/>
  <c r="X338" i="14" s="1"/>
  <c r="V335" i="14"/>
  <c r="W335" i="14" s="1"/>
  <c r="V333" i="14"/>
  <c r="W333" i="14" s="1"/>
  <c r="V329" i="14"/>
  <c r="W329" i="14" s="1"/>
  <c r="X329" i="14" s="1"/>
  <c r="V325" i="14"/>
  <c r="W325" i="14" s="1"/>
  <c r="X325" i="14" s="1"/>
  <c r="V324" i="14"/>
  <c r="W324" i="14" s="1"/>
  <c r="V318" i="14"/>
  <c r="W318" i="14" s="1"/>
  <c r="V317" i="14"/>
  <c r="W317" i="14" s="1"/>
  <c r="V313" i="14"/>
  <c r="W313" i="14" s="1"/>
  <c r="X313" i="14" s="1"/>
  <c r="V312" i="14"/>
  <c r="W312" i="14" s="1"/>
  <c r="V311" i="14"/>
  <c r="W311" i="14" s="1"/>
  <c r="V310" i="14"/>
  <c r="W310" i="14" s="1"/>
  <c r="V301" i="14"/>
  <c r="W301" i="14" s="1"/>
  <c r="X301" i="14" s="1"/>
  <c r="V295" i="14"/>
  <c r="W295" i="14" s="1"/>
  <c r="V288" i="14"/>
  <c r="W288" i="14" s="1"/>
  <c r="V287" i="14"/>
  <c r="W287" i="14" s="1"/>
  <c r="V286" i="14"/>
  <c r="W286" i="14" s="1"/>
  <c r="V285" i="14"/>
  <c r="W285" i="14" s="1"/>
  <c r="V273" i="14"/>
  <c r="W273" i="14" s="1"/>
  <c r="V272" i="14"/>
  <c r="W272" i="14" s="1"/>
  <c r="V271" i="14"/>
  <c r="W271" i="14" s="1"/>
  <c r="V270" i="14"/>
  <c r="W270" i="14" s="1"/>
  <c r="V262" i="14"/>
  <c r="W262" i="14" s="1"/>
  <c r="V261" i="14"/>
  <c r="W261" i="14" s="1"/>
  <c r="V254" i="14"/>
  <c r="W254" i="14" s="1"/>
  <c r="V253" i="14"/>
  <c r="W253" i="14" s="1"/>
  <c r="V243" i="14"/>
  <c r="W243" i="14" s="1"/>
  <c r="V242" i="14"/>
  <c r="W242" i="14" s="1"/>
  <c r="V237" i="14"/>
  <c r="W237" i="14" s="1"/>
  <c r="V230" i="14"/>
  <c r="W230" i="14" s="1"/>
  <c r="V228" i="14"/>
  <c r="W228" i="14" s="1"/>
  <c r="V227" i="14"/>
  <c r="W227" i="14" s="1"/>
  <c r="V217" i="14"/>
  <c r="W217" i="14" s="1"/>
  <c r="V216" i="14"/>
  <c r="W216" i="14" s="1"/>
  <c r="V215" i="14"/>
  <c r="W215" i="14" s="1"/>
  <c r="V214" i="14"/>
  <c r="W214" i="14" s="1"/>
  <c r="V213" i="14"/>
  <c r="W213" i="14" s="1"/>
  <c r="V203" i="14"/>
  <c r="W203" i="14" s="1"/>
  <c r="V202" i="14"/>
  <c r="W202" i="14" s="1"/>
  <c r="V201" i="14"/>
  <c r="W201" i="14" s="1"/>
  <c r="V189" i="14"/>
  <c r="W189" i="14" s="1"/>
  <c r="V188" i="14"/>
  <c r="W188" i="14" s="1"/>
  <c r="V187" i="14"/>
  <c r="W187" i="14" s="1"/>
  <c r="V186" i="14"/>
  <c r="W186" i="14" s="1"/>
  <c r="V174" i="14"/>
  <c r="W174" i="14" s="1"/>
  <c r="X174" i="14" s="1"/>
  <c r="V166" i="14"/>
  <c r="W166" i="14" s="1"/>
  <c r="X166" i="14" s="1"/>
  <c r="V165" i="14"/>
  <c r="W165" i="14" s="1"/>
  <c r="V164" i="14"/>
  <c r="W164" i="14" s="1"/>
  <c r="V163" i="14"/>
  <c r="W163" i="14" s="1"/>
  <c r="V155" i="14"/>
  <c r="W155" i="14" s="1"/>
  <c r="X155" i="14" s="1"/>
  <c r="V150" i="14"/>
  <c r="W150" i="14" s="1"/>
  <c r="V146" i="14"/>
  <c r="W146" i="14" s="1"/>
  <c r="V143" i="14"/>
  <c r="W143" i="14" s="1"/>
  <c r="X143" i="14" s="1"/>
  <c r="V142" i="14"/>
  <c r="W142" i="14" s="1"/>
  <c r="X142" i="14" s="1"/>
  <c r="V134" i="14"/>
  <c r="W134" i="14" s="1"/>
  <c r="V133" i="14"/>
  <c r="W133" i="14" s="1"/>
  <c r="V132" i="14"/>
  <c r="W132" i="14" s="1"/>
  <c r="V131" i="14"/>
  <c r="W131" i="14" s="1"/>
  <c r="V124" i="14"/>
  <c r="W124" i="14" s="1"/>
  <c r="V123" i="14"/>
  <c r="W123" i="14" s="1"/>
  <c r="V122" i="14"/>
  <c r="W122" i="14" s="1"/>
  <c r="V112" i="14"/>
  <c r="W112" i="14" s="1"/>
  <c r="V111" i="14"/>
  <c r="W111" i="14" s="1"/>
  <c r="V110" i="14"/>
  <c r="W110" i="14" s="1"/>
  <c r="V104" i="14"/>
  <c r="W104" i="14" s="1"/>
  <c r="X104" i="14" s="1"/>
  <c r="V93" i="14"/>
  <c r="W93" i="14" s="1"/>
  <c r="V85" i="14"/>
  <c r="W85" i="14" s="1"/>
  <c r="V84" i="14"/>
  <c r="W84" i="14" s="1"/>
  <c r="V83" i="14"/>
  <c r="W83" i="14" s="1"/>
  <c r="V410" i="14"/>
  <c r="W410" i="14" s="1"/>
  <c r="X410" i="14" s="1"/>
  <c r="V394" i="14"/>
  <c r="W394" i="14" s="1"/>
  <c r="X394" i="14" s="1"/>
  <c r="V376" i="14"/>
  <c r="W376" i="14" s="1"/>
  <c r="V342" i="14"/>
  <c r="W342" i="14" s="1"/>
  <c r="X342" i="14" s="1"/>
  <c r="V341" i="14"/>
  <c r="W341" i="14" s="1"/>
  <c r="X341" i="14" s="1"/>
  <c r="V336" i="14"/>
  <c r="W336" i="14" s="1"/>
  <c r="V332" i="14"/>
  <c r="W332" i="14" s="1"/>
  <c r="X332" i="14" s="1"/>
  <c r="V328" i="14"/>
  <c r="W328" i="14" s="1"/>
  <c r="X328" i="14" s="1"/>
  <c r="V323" i="14"/>
  <c r="W323" i="14" s="1"/>
  <c r="V316" i="14"/>
  <c r="W316" i="14" s="1"/>
  <c r="V309" i="14"/>
  <c r="W309" i="14" s="1"/>
  <c r="V300" i="14"/>
  <c r="W300" i="14" s="1"/>
  <c r="X300" i="14" s="1"/>
  <c r="V293" i="14"/>
  <c r="W293" i="14" s="1"/>
  <c r="X293" i="14" s="1"/>
  <c r="V284" i="14"/>
  <c r="W284" i="14" s="1"/>
  <c r="V283" i="14"/>
  <c r="W283" i="14" s="1"/>
  <c r="V282" i="14"/>
  <c r="W282" i="14" s="1"/>
  <c r="V269" i="14"/>
  <c r="W269" i="14" s="1"/>
  <c r="V268" i="14"/>
  <c r="W268" i="14" s="1"/>
  <c r="V267" i="14"/>
  <c r="W267" i="14" s="1"/>
  <c r="V260" i="14"/>
  <c r="W260" i="14" s="1"/>
  <c r="V259" i="14"/>
  <c r="W259" i="14" s="1"/>
  <c r="V258" i="14"/>
  <c r="W258" i="14" s="1"/>
  <c r="V252" i="14"/>
  <c r="W252" i="14" s="1"/>
  <c r="V251" i="14"/>
  <c r="W251" i="14" s="1"/>
  <c r="V250" i="14"/>
  <c r="W250" i="14" s="1"/>
  <c r="V241" i="14"/>
  <c r="W241" i="14" s="1"/>
  <c r="V236" i="14"/>
  <c r="W236" i="14" s="1"/>
  <c r="X236" i="14" s="1"/>
  <c r="V235" i="14"/>
  <c r="W235" i="14" s="1"/>
  <c r="V226" i="14"/>
  <c r="W226" i="14" s="1"/>
  <c r="V225" i="14"/>
  <c r="W225" i="14" s="1"/>
  <c r="V224" i="14"/>
  <c r="W224" i="14" s="1"/>
  <c r="V212" i="14"/>
  <c r="W212" i="14" s="1"/>
  <c r="V200" i="14"/>
  <c r="W200" i="14" s="1"/>
  <c r="V199" i="14"/>
  <c r="W199" i="14" s="1"/>
  <c r="V198" i="14"/>
  <c r="W198" i="14" s="1"/>
  <c r="V197" i="14"/>
  <c r="W197" i="14" s="1"/>
  <c r="V196" i="14"/>
  <c r="W196" i="14" s="1"/>
  <c r="V185" i="14"/>
  <c r="W185" i="14" s="1"/>
  <c r="V184" i="14"/>
  <c r="W184" i="14" s="1"/>
  <c r="V183" i="14"/>
  <c r="W183" i="14" s="1"/>
  <c r="V182" i="14"/>
  <c r="W182" i="14" s="1"/>
  <c r="V181" i="14"/>
  <c r="W181" i="14" s="1"/>
  <c r="V173" i="14"/>
  <c r="W173" i="14" s="1"/>
  <c r="X173" i="14" s="1"/>
  <c r="V172" i="14"/>
  <c r="W172" i="14" s="1"/>
  <c r="V171" i="14"/>
  <c r="W171" i="14" s="1"/>
  <c r="V162" i="14"/>
  <c r="W162" i="14" s="1"/>
  <c r="V161" i="14"/>
  <c r="W161" i="14" s="1"/>
  <c r="V160" i="14"/>
  <c r="W160" i="14" s="1"/>
  <c r="V159" i="14"/>
  <c r="W159" i="14" s="1"/>
  <c r="V154" i="14"/>
  <c r="W154" i="14" s="1"/>
  <c r="X154" i="14" s="1"/>
  <c r="V151" i="14"/>
  <c r="W151" i="14" s="1"/>
  <c r="V147" i="14"/>
  <c r="W147" i="14" s="1"/>
  <c r="V141" i="14"/>
  <c r="W141" i="14" s="1"/>
  <c r="X141" i="14" s="1"/>
  <c r="V130" i="14"/>
  <c r="W130" i="14" s="1"/>
  <c r="V129" i="14"/>
  <c r="W129" i="14" s="1"/>
  <c r="V121" i="14"/>
  <c r="W121" i="14" s="1"/>
  <c r="V120" i="14"/>
  <c r="W120" i="14" s="1"/>
  <c r="V119" i="14"/>
  <c r="W119" i="14" s="1"/>
  <c r="V109" i="14"/>
  <c r="W109" i="14" s="1"/>
  <c r="V103" i="14"/>
  <c r="W103" i="14" s="1"/>
  <c r="X103" i="14" s="1"/>
  <c r="V101" i="14"/>
  <c r="W101" i="14" s="1"/>
  <c r="V100" i="14"/>
  <c r="W100" i="14" s="1"/>
  <c r="V92" i="14"/>
  <c r="W92" i="14" s="1"/>
  <c r="X92" i="14" s="1"/>
  <c r="Q21" i="14"/>
  <c r="Q22" i="14"/>
  <c r="P24" i="14"/>
  <c r="V25" i="14"/>
  <c r="W25" i="14" s="1"/>
  <c r="X25" i="14" s="1"/>
  <c r="Q27" i="14"/>
  <c r="P28" i="14"/>
  <c r="V29" i="14"/>
  <c r="W29" i="14" s="1"/>
  <c r="X29" i="14" s="1"/>
  <c r="Q31" i="14"/>
  <c r="P32" i="14"/>
  <c r="V33" i="14"/>
  <c r="W33" i="14" s="1"/>
  <c r="X33" i="14" s="1"/>
  <c r="Q35" i="14"/>
  <c r="P36" i="14"/>
  <c r="V37" i="14"/>
  <c r="W37" i="14" s="1"/>
  <c r="X37" i="14" s="1"/>
  <c r="Q39" i="14"/>
  <c r="P40" i="14"/>
  <c r="V41" i="14"/>
  <c r="W41" i="14" s="1"/>
  <c r="X41" i="14" s="1"/>
  <c r="Q43" i="14"/>
  <c r="P44" i="14"/>
  <c r="V45" i="14"/>
  <c r="W45" i="14" s="1"/>
  <c r="X45" i="14" s="1"/>
  <c r="Q47" i="14"/>
  <c r="P48" i="14"/>
  <c r="V49" i="14"/>
  <c r="W49" i="14" s="1"/>
  <c r="X49" i="14" s="1"/>
  <c r="Q52" i="14"/>
  <c r="Q53" i="14"/>
  <c r="P54" i="14"/>
  <c r="P55" i="14"/>
  <c r="V56" i="14"/>
  <c r="W56" i="14" s="1"/>
  <c r="Q60" i="14"/>
  <c r="Q61" i="14"/>
  <c r="Q62" i="14"/>
  <c r="P63" i="14"/>
  <c r="Q64" i="14"/>
  <c r="Q65" i="14"/>
  <c r="Q66" i="14"/>
  <c r="Q67" i="14"/>
  <c r="Q68" i="14"/>
  <c r="P69" i="14"/>
  <c r="V71" i="14"/>
  <c r="W71" i="14" s="1"/>
  <c r="V72" i="14"/>
  <c r="W72" i="14" s="1"/>
  <c r="P80" i="14"/>
  <c r="V81" i="14"/>
  <c r="W81" i="14" s="1"/>
  <c r="V82" i="14"/>
  <c r="W82" i="14" s="1"/>
  <c r="P84" i="14"/>
  <c r="P87" i="14"/>
  <c r="P89" i="14"/>
  <c r="V91" i="14"/>
  <c r="W91" i="14" s="1"/>
  <c r="X91" i="14" s="1"/>
  <c r="Q93" i="14"/>
  <c r="V106" i="14"/>
  <c r="W106" i="14" s="1"/>
  <c r="V116" i="14"/>
  <c r="W116" i="14" s="1"/>
  <c r="Q124" i="14"/>
  <c r="P126" i="14"/>
  <c r="V128" i="14"/>
  <c r="W128" i="14" s="1"/>
  <c r="Q131" i="14"/>
  <c r="V138" i="14"/>
  <c r="W138" i="14" s="1"/>
  <c r="V153" i="14"/>
  <c r="W153" i="14" s="1"/>
  <c r="X153" i="14" s="1"/>
  <c r="Q155" i="14"/>
  <c r="Q165" i="14"/>
  <c r="V170" i="14"/>
  <c r="W170" i="14" s="1"/>
  <c r="Q174" i="14"/>
  <c r="V179" i="14"/>
  <c r="W179" i="14" s="1"/>
  <c r="Q189" i="14"/>
  <c r="P191" i="14"/>
  <c r="Q202" i="14"/>
  <c r="V211" i="14"/>
  <c r="W211" i="14" s="1"/>
  <c r="X211" i="14" s="1"/>
  <c r="Q213" i="14"/>
  <c r="Q217" i="14"/>
  <c r="P219" i="14"/>
  <c r="Q228" i="14"/>
  <c r="V233" i="14"/>
  <c r="W233" i="14" s="1"/>
  <c r="V240" i="14"/>
  <c r="W240" i="14" s="1"/>
  <c r="X240" i="14" s="1"/>
  <c r="Q242" i="14"/>
  <c r="Q271" i="14"/>
  <c r="P274" i="14"/>
  <c r="P276" i="14"/>
  <c r="V281" i="14"/>
  <c r="W281" i="14" s="1"/>
  <c r="Q285" i="14"/>
  <c r="V303" i="14"/>
  <c r="W303" i="14" s="1"/>
  <c r="V307" i="14"/>
  <c r="W307" i="14" s="1"/>
  <c r="Q313" i="14"/>
  <c r="P319" i="14"/>
  <c r="V327" i="14"/>
  <c r="W327" i="14" s="1"/>
  <c r="X327" i="14" s="1"/>
  <c r="Q329" i="14"/>
  <c r="Q339" i="14"/>
  <c r="V345" i="14"/>
  <c r="W345" i="14" s="1"/>
  <c r="V349" i="14"/>
  <c r="W349" i="14" s="1"/>
  <c r="X349" i="14" s="1"/>
  <c r="V355" i="14"/>
  <c r="W355" i="14" s="1"/>
  <c r="X355" i="14" s="1"/>
  <c r="V409" i="14"/>
  <c r="W409" i="14" s="1"/>
  <c r="Q24" i="14"/>
  <c r="P25" i="14"/>
  <c r="V26" i="14"/>
  <c r="W26" i="14" s="1"/>
  <c r="X26" i="14" s="1"/>
  <c r="Q28" i="14"/>
  <c r="P29" i="14"/>
  <c r="V30" i="14"/>
  <c r="W30" i="14" s="1"/>
  <c r="X30" i="14" s="1"/>
  <c r="Q32" i="14"/>
  <c r="P33" i="14"/>
  <c r="V34" i="14"/>
  <c r="W34" i="14" s="1"/>
  <c r="X34" i="14" s="1"/>
  <c r="Q36" i="14"/>
  <c r="P37" i="14"/>
  <c r="V38" i="14"/>
  <c r="W38" i="14" s="1"/>
  <c r="X38" i="14" s="1"/>
  <c r="Q40" i="14"/>
  <c r="P41" i="14"/>
  <c r="V42" i="14"/>
  <c r="W42" i="14" s="1"/>
  <c r="X42" i="14" s="1"/>
  <c r="Q44" i="14"/>
  <c r="P45" i="14"/>
  <c r="V46" i="14"/>
  <c r="W46" i="14" s="1"/>
  <c r="X46" i="14" s="1"/>
  <c r="Q48" i="14"/>
  <c r="P49" i="14"/>
  <c r="V51" i="14"/>
  <c r="W51" i="14" s="1"/>
  <c r="Q54" i="14"/>
  <c r="Q55" i="14"/>
  <c r="V57" i="14"/>
  <c r="W57" i="14" s="1"/>
  <c r="V58" i="14"/>
  <c r="W58" i="14" s="1"/>
  <c r="V59" i="14"/>
  <c r="W59" i="14" s="1"/>
  <c r="Q63" i="14"/>
  <c r="Q69" i="14"/>
  <c r="V73" i="14"/>
  <c r="W73" i="14" s="1"/>
  <c r="V74" i="14"/>
  <c r="W74" i="14" s="1"/>
  <c r="V76" i="14"/>
  <c r="W76" i="14" s="1"/>
  <c r="X76" i="14" s="1"/>
  <c r="V77" i="14"/>
  <c r="W77" i="14" s="1"/>
  <c r="X77" i="14" s="1"/>
  <c r="Q80" i="14"/>
  <c r="P81" i="14"/>
  <c r="P82" i="14"/>
  <c r="P83" i="14"/>
  <c r="Q84" i="14"/>
  <c r="P86" i="14"/>
  <c r="V97" i="14"/>
  <c r="W97" i="14" s="1"/>
  <c r="V107" i="14"/>
  <c r="W107" i="14" s="1"/>
  <c r="X107" i="14" s="1"/>
  <c r="Q110" i="14"/>
  <c r="P113" i="14"/>
  <c r="P115" i="14"/>
  <c r="V117" i="14"/>
  <c r="W117" i="14" s="1"/>
  <c r="Q132" i="14"/>
  <c r="P135" i="14"/>
  <c r="P137" i="14"/>
  <c r="V139" i="14"/>
  <c r="W139" i="14" s="1"/>
  <c r="P144" i="14"/>
  <c r="V157" i="14"/>
  <c r="W157" i="14" s="1"/>
  <c r="Q166" i="14"/>
  <c r="V176" i="14"/>
  <c r="W176" i="14" s="1"/>
  <c r="V180" i="14"/>
  <c r="W180" i="14" s="1"/>
  <c r="Q186" i="14"/>
  <c r="V193" i="14"/>
  <c r="W193" i="14" s="1"/>
  <c r="Q203" i="14"/>
  <c r="P205" i="14"/>
  <c r="P207" i="14"/>
  <c r="Q214" i="14"/>
  <c r="V221" i="14"/>
  <c r="W221" i="14" s="1"/>
  <c r="Q230" i="14"/>
  <c r="P232" i="14"/>
  <c r="V234" i="14"/>
  <c r="W234" i="14" s="1"/>
  <c r="Q237" i="14"/>
  <c r="P239" i="14"/>
  <c r="Q243" i="14"/>
  <c r="P245" i="14"/>
  <c r="P247" i="14"/>
  <c r="P255" i="14"/>
  <c r="P263" i="14"/>
  <c r="Q272" i="14"/>
  <c r="V278" i="14"/>
  <c r="W278" i="14" s="1"/>
  <c r="Q286" i="14"/>
  <c r="P289" i="14"/>
  <c r="P296" i="14"/>
  <c r="P302" i="14"/>
  <c r="V304" i="14"/>
  <c r="W304" i="14" s="1"/>
  <c r="V308" i="14"/>
  <c r="W308" i="14" s="1"/>
  <c r="X308" i="14" s="1"/>
  <c r="Q310" i="14"/>
  <c r="V315" i="14"/>
  <c r="W315" i="14" s="1"/>
  <c r="X315" i="14" s="1"/>
  <c r="Q317" i="14"/>
  <c r="V321" i="14"/>
  <c r="W321" i="14" s="1"/>
  <c r="P326" i="14"/>
  <c r="V331" i="14"/>
  <c r="W331" i="14" s="1"/>
  <c r="X331" i="14" s="1"/>
  <c r="Q333" i="14"/>
  <c r="P335" i="14"/>
  <c r="V346" i="14"/>
  <c r="W346" i="14" s="1"/>
  <c r="P351" i="14"/>
  <c r="P369" i="14"/>
  <c r="P385" i="14"/>
  <c r="P11" i="14"/>
  <c r="P14" i="14"/>
  <c r="P15" i="14"/>
  <c r="P16" i="14"/>
  <c r="P17" i="14"/>
  <c r="P18" i="14"/>
  <c r="P19" i="14"/>
  <c r="P20" i="14"/>
  <c r="V21" i="14"/>
  <c r="W21" i="14" s="1"/>
  <c r="X21" i="14" s="1"/>
  <c r="V22" i="14"/>
  <c r="W22" i="14" s="1"/>
  <c r="X22" i="14" s="1"/>
  <c r="Q25" i="14"/>
  <c r="P26" i="14"/>
  <c r="V27" i="14"/>
  <c r="W27" i="14" s="1"/>
  <c r="X27" i="14" s="1"/>
  <c r="Q29" i="14"/>
  <c r="P30" i="14"/>
  <c r="V31" i="14"/>
  <c r="W31" i="14" s="1"/>
  <c r="X31" i="14" s="1"/>
  <c r="Q33" i="14"/>
  <c r="P34" i="14"/>
  <c r="V35" i="14"/>
  <c r="W35" i="14" s="1"/>
  <c r="X35" i="14" s="1"/>
  <c r="Q37" i="14"/>
  <c r="P38" i="14"/>
  <c r="V39" i="14"/>
  <c r="W39" i="14" s="1"/>
  <c r="X39" i="14" s="1"/>
  <c r="Q41" i="14"/>
  <c r="P42" i="14"/>
  <c r="V43" i="14"/>
  <c r="W43" i="14" s="1"/>
  <c r="X43" i="14" s="1"/>
  <c r="Q45" i="14"/>
  <c r="P46" i="14"/>
  <c r="V47" i="14"/>
  <c r="W47" i="14" s="1"/>
  <c r="X47" i="14" s="1"/>
  <c r="Q49" i="14"/>
  <c r="P51" i="14"/>
  <c r="V52" i="14"/>
  <c r="W52" i="14" s="1"/>
  <c r="V53" i="14"/>
  <c r="W53" i="14" s="1"/>
  <c r="X53" i="14" s="1"/>
  <c r="P59" i="14"/>
  <c r="V60" i="14"/>
  <c r="W60" i="14" s="1"/>
  <c r="V61" i="14"/>
  <c r="W61" i="14" s="1"/>
  <c r="V62" i="14"/>
  <c r="W62" i="14" s="1"/>
  <c r="V64" i="14"/>
  <c r="W64" i="14" s="1"/>
  <c r="V65" i="14"/>
  <c r="W65" i="14" s="1"/>
  <c r="V66" i="14"/>
  <c r="W66" i="14" s="1"/>
  <c r="V67" i="14"/>
  <c r="W67" i="14" s="1"/>
  <c r="V68" i="14"/>
  <c r="W68" i="14" s="1"/>
  <c r="V75" i="14"/>
  <c r="W75" i="14" s="1"/>
  <c r="P76" i="14"/>
  <c r="P77" i="14"/>
  <c r="V78" i="14"/>
  <c r="W78" i="14" s="1"/>
  <c r="Q81" i="14"/>
  <c r="Q82" i="14"/>
  <c r="Q83" i="14"/>
  <c r="Q86" i="14"/>
  <c r="P88" i="14"/>
  <c r="P94" i="14"/>
  <c r="P96" i="14"/>
  <c r="V98" i="14"/>
  <c r="W98" i="14" s="1"/>
  <c r="Q111" i="14"/>
  <c r="V118" i="14"/>
  <c r="W118" i="14" s="1"/>
  <c r="Q122" i="14"/>
  <c r="P125" i="14"/>
  <c r="Q133" i="14"/>
  <c r="V140" i="14"/>
  <c r="W140" i="14" s="1"/>
  <c r="X140" i="14" s="1"/>
  <c r="Q142" i="14"/>
  <c r="P145" i="14"/>
  <c r="P149" i="14"/>
  <c r="P156" i="14"/>
  <c r="V158" i="14"/>
  <c r="W158" i="14" s="1"/>
  <c r="Q163" i="14"/>
  <c r="V168" i="14"/>
  <c r="W168" i="14" s="1"/>
  <c r="P175" i="14"/>
  <c r="V177" i="14"/>
  <c r="W177" i="14" s="1"/>
  <c r="Q187" i="14"/>
  <c r="P190" i="14"/>
  <c r="P192" i="14"/>
  <c r="V194" i="14"/>
  <c r="W194" i="14" s="1"/>
  <c r="V209" i="14"/>
  <c r="W209" i="14" s="1"/>
  <c r="Q215" i="14"/>
  <c r="P218" i="14"/>
  <c r="P220" i="14"/>
  <c r="V222" i="14"/>
  <c r="W222" i="14" s="1"/>
  <c r="V249" i="14"/>
  <c r="W249" i="14" s="1"/>
  <c r="Q253" i="14"/>
  <c r="V257" i="14"/>
  <c r="W257" i="14" s="1"/>
  <c r="Q261" i="14"/>
  <c r="V265" i="14"/>
  <c r="W265" i="14" s="1"/>
  <c r="Q273" i="14"/>
  <c r="P275" i="14"/>
  <c r="P277" i="14"/>
  <c r="V279" i="14"/>
  <c r="W279" i="14" s="1"/>
  <c r="Q287" i="14"/>
  <c r="V291" i="14"/>
  <c r="W291" i="14" s="1"/>
  <c r="V298" i="14"/>
  <c r="W298" i="14" s="1"/>
  <c r="V305" i="14"/>
  <c r="W305" i="14" s="1"/>
  <c r="Q311" i="14"/>
  <c r="P314" i="14"/>
  <c r="Q318" i="14"/>
  <c r="P320" i="14"/>
  <c r="V322" i="14"/>
  <c r="W322" i="14" s="1"/>
  <c r="X322" i="14" s="1"/>
  <c r="Q324" i="14"/>
  <c r="P330" i="14"/>
  <c r="V343" i="14"/>
  <c r="W343" i="14" s="1"/>
  <c r="X343" i="14" s="1"/>
  <c r="V347" i="14"/>
  <c r="W347" i="14" s="1"/>
  <c r="Q354" i="14"/>
  <c r="V357" i="14"/>
  <c r="W357" i="14" s="1"/>
  <c r="X357" i="14" s="1"/>
  <c r="Q374" i="14"/>
  <c r="P402" i="14"/>
  <c r="P13" i="14"/>
  <c r="Q11" i="14"/>
  <c r="Q12" i="14"/>
  <c r="Q13" i="14"/>
  <c r="Q15" i="14"/>
  <c r="Q16" i="14"/>
  <c r="Q19" i="14"/>
  <c r="Q20" i="14"/>
  <c r="P21" i="14"/>
  <c r="P22" i="14"/>
  <c r="V24" i="14"/>
  <c r="W24" i="14" s="1"/>
  <c r="X24" i="14" s="1"/>
  <c r="Q26" i="14"/>
  <c r="P27" i="14"/>
  <c r="V28" i="14"/>
  <c r="W28" i="14" s="1"/>
  <c r="X28" i="14" s="1"/>
  <c r="Q30" i="14"/>
  <c r="P31" i="14"/>
  <c r="V32" i="14"/>
  <c r="W32" i="14" s="1"/>
  <c r="X32" i="14" s="1"/>
  <c r="Q34" i="14"/>
  <c r="P35" i="14"/>
  <c r="V36" i="14"/>
  <c r="W36" i="14" s="1"/>
  <c r="X36" i="14" s="1"/>
  <c r="Q38" i="14"/>
  <c r="P39" i="14"/>
  <c r="V40" i="14"/>
  <c r="W40" i="14" s="1"/>
  <c r="X40" i="14" s="1"/>
  <c r="Q42" i="14"/>
  <c r="P43" i="14"/>
  <c r="V44" i="14"/>
  <c r="W44" i="14" s="1"/>
  <c r="X44" i="14" s="1"/>
  <c r="Q46" i="14"/>
  <c r="P47" i="14"/>
  <c r="V48" i="14"/>
  <c r="W48" i="14" s="1"/>
  <c r="X48" i="14" s="1"/>
  <c r="Q51" i="14"/>
  <c r="P52" i="14"/>
  <c r="P53" i="14"/>
  <c r="V54" i="14"/>
  <c r="W54" i="14" s="1"/>
  <c r="X54" i="14" s="1"/>
  <c r="V55" i="14"/>
  <c r="W55" i="14" s="1"/>
  <c r="X55" i="14" s="1"/>
  <c r="Q59" i="14"/>
  <c r="P60" i="14"/>
  <c r="P61" i="14"/>
  <c r="P62" i="14"/>
  <c r="V63" i="14"/>
  <c r="W63" i="14" s="1"/>
  <c r="P64" i="14"/>
  <c r="P65" i="14"/>
  <c r="P66" i="14"/>
  <c r="P67" i="14"/>
  <c r="P68" i="14"/>
  <c r="V69" i="14"/>
  <c r="W69" i="14" s="1"/>
  <c r="V70" i="14"/>
  <c r="W70" i="14" s="1"/>
  <c r="Q76" i="14"/>
  <c r="Q77" i="14"/>
  <c r="V79" i="14"/>
  <c r="W79" i="14" s="1"/>
  <c r="V80" i="14"/>
  <c r="W80" i="14" s="1"/>
  <c r="Q85" i="14"/>
  <c r="V90" i="14"/>
  <c r="W90" i="14" s="1"/>
  <c r="V99" i="14"/>
  <c r="W99" i="14" s="1"/>
  <c r="Q112" i="14"/>
  <c r="P114" i="14"/>
  <c r="Q123" i="14"/>
  <c r="V127" i="14"/>
  <c r="W127" i="14" s="1"/>
  <c r="Q134" i="14"/>
  <c r="P136" i="14"/>
  <c r="Q143" i="14"/>
  <c r="Q146" i="14"/>
  <c r="V148" i="14"/>
  <c r="W148" i="14" s="1"/>
  <c r="Q150" i="14"/>
  <c r="V152" i="14"/>
  <c r="W152" i="14" s="1"/>
  <c r="Q164" i="14"/>
  <c r="P167" i="14"/>
  <c r="V169" i="14"/>
  <c r="W169" i="14" s="1"/>
  <c r="V178" i="14"/>
  <c r="W178" i="14" s="1"/>
  <c r="Q188" i="14"/>
  <c r="V195" i="14"/>
  <c r="W195" i="14" s="1"/>
  <c r="Q201" i="14"/>
  <c r="P204" i="14"/>
  <c r="P206" i="14"/>
  <c r="P208" i="14"/>
  <c r="V210" i="14"/>
  <c r="W210" i="14" s="1"/>
  <c r="Q216" i="14"/>
  <c r="V223" i="14"/>
  <c r="W223" i="14" s="1"/>
  <c r="Q227" i="14"/>
  <c r="P231" i="14"/>
  <c r="P238" i="14"/>
  <c r="P244" i="14"/>
  <c r="P246" i="14"/>
  <c r="P248" i="14"/>
  <c r="Q254" i="14"/>
  <c r="P256" i="14"/>
  <c r="Q262" i="14"/>
  <c r="P264" i="14"/>
  <c r="V266" i="14"/>
  <c r="W266" i="14" s="1"/>
  <c r="Q270" i="14"/>
  <c r="V280" i="14"/>
  <c r="W280" i="14" s="1"/>
  <c r="Q288" i="14"/>
  <c r="P290" i="14"/>
  <c r="V292" i="14"/>
  <c r="W292" i="14" s="1"/>
  <c r="X292" i="14" s="1"/>
  <c r="Q295" i="14"/>
  <c r="P297" i="14"/>
  <c r="V299" i="14"/>
  <c r="W299" i="14" s="1"/>
  <c r="X299" i="14" s="1"/>
  <c r="Q301" i="14"/>
  <c r="V306" i="14"/>
  <c r="W306" i="14" s="1"/>
  <c r="Q312" i="14"/>
  <c r="Q325" i="14"/>
  <c r="P334" i="14"/>
  <c r="V337" i="14"/>
  <c r="W337" i="14" s="1"/>
  <c r="Q338" i="14"/>
  <c r="V348" i="14"/>
  <c r="W348" i="14" s="1"/>
  <c r="X348" i="14" s="1"/>
  <c r="P352" i="14"/>
  <c r="P360" i="14"/>
  <c r="V390" i="14"/>
  <c r="W390" i="14" s="1"/>
  <c r="X390" i="14" s="1"/>
  <c r="Q392" i="14"/>
  <c r="V11" i="15"/>
  <c r="W11" i="15" s="1"/>
  <c r="X11" i="15" s="1"/>
  <c r="V12" i="15"/>
  <c r="W12" i="15" s="1"/>
  <c r="X12" i="15" s="1"/>
  <c r="V13" i="15"/>
  <c r="W13" i="15" s="1"/>
  <c r="X13" i="15" s="1"/>
  <c r="V14" i="15"/>
  <c r="W14" i="15" s="1"/>
  <c r="X14" i="15" s="1"/>
  <c r="V15" i="15"/>
  <c r="W15" i="15" s="1"/>
  <c r="X15" i="15" s="1"/>
  <c r="V16" i="15"/>
  <c r="W16" i="15" s="1"/>
  <c r="X16" i="15" s="1"/>
  <c r="V17" i="15"/>
  <c r="W17" i="15" s="1"/>
  <c r="X17" i="15" s="1"/>
  <c r="V18" i="15"/>
  <c r="W18" i="15" s="1"/>
  <c r="X18" i="15" s="1"/>
  <c r="V19" i="15"/>
  <c r="W19" i="15" s="1"/>
  <c r="X19" i="15" s="1"/>
  <c r="V20" i="15"/>
  <c r="W20" i="15" s="1"/>
  <c r="X20" i="15" s="1"/>
  <c r="V26" i="15"/>
  <c r="W26" i="15" s="1"/>
  <c r="X26" i="15" s="1"/>
  <c r="V30" i="15"/>
  <c r="W30" i="15" s="1"/>
  <c r="X30" i="15" s="1"/>
  <c r="V34" i="15"/>
  <c r="W34" i="15" s="1"/>
  <c r="X34" i="15" s="1"/>
  <c r="V47" i="15"/>
  <c r="W47" i="15" s="1"/>
  <c r="V48" i="15"/>
  <c r="W48" i="15" s="1"/>
  <c r="V50" i="15"/>
  <c r="W50" i="15" s="1"/>
  <c r="X50" i="15" s="1"/>
  <c r="V56" i="15"/>
  <c r="W56" i="15" s="1"/>
  <c r="V66" i="15"/>
  <c r="W66" i="15" s="1"/>
  <c r="V67" i="15"/>
  <c r="W67" i="15" s="1"/>
  <c r="V68" i="15"/>
  <c r="W68" i="15" s="1"/>
  <c r="V76" i="15"/>
  <c r="W76" i="15" s="1"/>
  <c r="V77" i="15"/>
  <c r="W77" i="15" s="1"/>
  <c r="X77" i="15" s="1"/>
  <c r="V85" i="15"/>
  <c r="W85" i="15" s="1"/>
  <c r="V89" i="15"/>
  <c r="W89" i="15" s="1"/>
  <c r="V90" i="15"/>
  <c r="W90" i="15" s="1"/>
  <c r="X90" i="15" s="1"/>
  <c r="V94" i="15"/>
  <c r="W94" i="15" s="1"/>
  <c r="V95" i="15"/>
  <c r="W95" i="15" s="1"/>
  <c r="V106" i="15"/>
  <c r="W106" i="15" s="1"/>
  <c r="V107" i="15"/>
  <c r="W107" i="15" s="1"/>
  <c r="V113" i="15"/>
  <c r="W113" i="15" s="1"/>
  <c r="V114" i="15"/>
  <c r="W114" i="15" s="1"/>
  <c r="X114" i="15" s="1"/>
  <c r="V120" i="15"/>
  <c r="W120" i="15" s="1"/>
  <c r="V121" i="15"/>
  <c r="W121" i="15" s="1"/>
  <c r="V126" i="15"/>
  <c r="W126" i="15" s="1"/>
  <c r="V127" i="15"/>
  <c r="W127" i="15" s="1"/>
  <c r="V128" i="15"/>
  <c r="W128" i="15" s="1"/>
  <c r="V129" i="15"/>
  <c r="W129" i="15" s="1"/>
  <c r="V130" i="15"/>
  <c r="W130" i="15" s="1"/>
  <c r="V131" i="15"/>
  <c r="W131" i="15" s="1"/>
  <c r="V132" i="15"/>
  <c r="W132" i="15" s="1"/>
  <c r="V137" i="15"/>
  <c r="W137" i="15" s="1"/>
  <c r="V142" i="15"/>
  <c r="W142" i="15" s="1"/>
  <c r="V143" i="15"/>
  <c r="W143" i="15" s="1"/>
  <c r="X143" i="15" s="1"/>
  <c r="V148" i="15"/>
  <c r="W148" i="15" s="1"/>
  <c r="X148" i="15" s="1"/>
  <c r="V152" i="15"/>
  <c r="W152" i="15" s="1"/>
  <c r="X152" i="15" s="1"/>
  <c r="V158" i="15"/>
  <c r="W158" i="15" s="1"/>
  <c r="V159" i="15"/>
  <c r="W159" i="15" s="1"/>
  <c r="V164" i="15"/>
  <c r="W164" i="15" s="1"/>
  <c r="X164" i="15" s="1"/>
  <c r="V172" i="15"/>
  <c r="W172" i="15" s="1"/>
  <c r="V178" i="15"/>
  <c r="W178" i="15" s="1"/>
  <c r="V179" i="15"/>
  <c r="W179" i="15" s="1"/>
  <c r="V180" i="15"/>
  <c r="W180" i="15" s="1"/>
  <c r="V182" i="15"/>
  <c r="W182" i="15" s="1"/>
  <c r="X182" i="15" s="1"/>
  <c r="V187" i="15"/>
  <c r="W187" i="15" s="1"/>
  <c r="X187" i="15" s="1"/>
  <c r="V191" i="15"/>
  <c r="W191" i="15" s="1"/>
  <c r="X191" i="15" s="1"/>
  <c r="V195" i="15"/>
  <c r="W195" i="15" s="1"/>
  <c r="X195" i="15" s="1"/>
  <c r="V200" i="15"/>
  <c r="W200" i="15" s="1"/>
  <c r="X200" i="15" s="1"/>
  <c r="V205" i="15"/>
  <c r="W205" i="15" s="1"/>
  <c r="X205" i="15" s="1"/>
  <c r="V212" i="15"/>
  <c r="W212" i="15" s="1"/>
  <c r="X212" i="15" s="1"/>
  <c r="V74" i="16"/>
  <c r="W74" i="16" s="1"/>
  <c r="V69" i="16"/>
  <c r="W69" i="16" s="1"/>
  <c r="V58" i="16"/>
  <c r="W58" i="16" s="1"/>
  <c r="V57" i="16"/>
  <c r="W57" i="16" s="1"/>
  <c r="V47" i="16"/>
  <c r="W47" i="16" s="1"/>
  <c r="V46" i="16"/>
  <c r="W46" i="16" s="1"/>
  <c r="V34" i="16"/>
  <c r="W34" i="16" s="1"/>
  <c r="V32" i="16"/>
  <c r="W32" i="16" s="1"/>
  <c r="V31" i="16"/>
  <c r="W31" i="16" s="1"/>
  <c r="V22" i="16"/>
  <c r="W22" i="16" s="1"/>
  <c r="X22" i="16" s="1"/>
  <c r="V18" i="16"/>
  <c r="W18" i="16" s="1"/>
  <c r="X18" i="16" s="1"/>
  <c r="V14" i="16"/>
  <c r="W14" i="16" s="1"/>
  <c r="X14" i="16" s="1"/>
  <c r="V10" i="16"/>
  <c r="W10" i="16" s="1"/>
  <c r="X10" i="16" s="1"/>
  <c r="V68" i="16"/>
  <c r="W68" i="16" s="1"/>
  <c r="X68" i="16" s="1"/>
  <c r="V67" i="16"/>
  <c r="W67" i="16" s="1"/>
  <c r="V66" i="16"/>
  <c r="W66" i="16" s="1"/>
  <c r="V65" i="16"/>
  <c r="W65" i="16" s="1"/>
  <c r="V64" i="16"/>
  <c r="W64" i="16" s="1"/>
  <c r="V63" i="16"/>
  <c r="W63" i="16" s="1"/>
  <c r="V56" i="16"/>
  <c r="W56" i="16" s="1"/>
  <c r="V55" i="16"/>
  <c r="W55" i="16" s="1"/>
  <c r="V54" i="16"/>
  <c r="W54" i="16" s="1"/>
  <c r="V45" i="16"/>
  <c r="W45" i="16" s="1"/>
  <c r="V43" i="16"/>
  <c r="W43" i="16" s="1"/>
  <c r="V42" i="16"/>
  <c r="W42" i="16" s="1"/>
  <c r="V30" i="16"/>
  <c r="W30" i="16" s="1"/>
  <c r="V29" i="16"/>
  <c r="W29" i="16" s="1"/>
  <c r="V28" i="16"/>
  <c r="W28" i="16" s="1"/>
  <c r="V21" i="16"/>
  <c r="W21" i="16" s="1"/>
  <c r="X21" i="16" s="1"/>
  <c r="V17" i="16"/>
  <c r="W17" i="16" s="1"/>
  <c r="X17" i="16" s="1"/>
  <c r="V13" i="16"/>
  <c r="W13" i="16" s="1"/>
  <c r="X13" i="16" s="1"/>
  <c r="V72" i="16"/>
  <c r="W72" i="16" s="1"/>
  <c r="X72" i="16" s="1"/>
  <c r="V62" i="16"/>
  <c r="W62" i="16" s="1"/>
  <c r="V53" i="16"/>
  <c r="W53" i="16" s="1"/>
  <c r="V41" i="16"/>
  <c r="W41" i="16" s="1"/>
  <c r="V40" i="16"/>
  <c r="W40" i="16" s="1"/>
  <c r="V39" i="16"/>
  <c r="W39" i="16" s="1"/>
  <c r="V27" i="16"/>
  <c r="W27" i="16" s="1"/>
  <c r="V26" i="16"/>
  <c r="W26" i="16" s="1"/>
  <c r="V25" i="16"/>
  <c r="W25" i="16" s="1"/>
  <c r="V20" i="16"/>
  <c r="W20" i="16" s="1"/>
  <c r="X20" i="16" s="1"/>
  <c r="V16" i="16"/>
  <c r="W16" i="16" s="1"/>
  <c r="X16" i="16" s="1"/>
  <c r="V12" i="16"/>
  <c r="W12" i="16" s="1"/>
  <c r="X12" i="16" s="1"/>
  <c r="V19" i="16"/>
  <c r="W19" i="16" s="1"/>
  <c r="X19" i="16" s="1"/>
  <c r="V35" i="16"/>
  <c r="W35" i="16" s="1"/>
  <c r="V51" i="16"/>
  <c r="W51" i="16" s="1"/>
  <c r="V61" i="16"/>
  <c r="W61" i="16" s="1"/>
  <c r="X61" i="16" s="1"/>
  <c r="V71" i="16"/>
  <c r="W71" i="16" s="1"/>
  <c r="X71" i="16" s="1"/>
  <c r="V78" i="16"/>
  <c r="W78" i="16" s="1"/>
  <c r="X78" i="16" s="1"/>
  <c r="V21" i="15"/>
  <c r="W21" i="15" s="1"/>
  <c r="X21" i="15" s="1"/>
  <c r="V22" i="15"/>
  <c r="W22" i="15" s="1"/>
  <c r="X22" i="15" s="1"/>
  <c r="V27" i="15"/>
  <c r="W27" i="15" s="1"/>
  <c r="X27" i="15" s="1"/>
  <c r="V31" i="15"/>
  <c r="W31" i="15" s="1"/>
  <c r="X31" i="15" s="1"/>
  <c r="V35" i="15"/>
  <c r="W35" i="15" s="1"/>
  <c r="X35" i="15" s="1"/>
  <c r="V51" i="15"/>
  <c r="W51" i="15" s="1"/>
  <c r="X51" i="15" s="1"/>
  <c r="V57" i="15"/>
  <c r="W57" i="15" s="1"/>
  <c r="V58" i="15"/>
  <c r="W58" i="15" s="1"/>
  <c r="V59" i="15"/>
  <c r="W59" i="15" s="1"/>
  <c r="V69" i="15"/>
  <c r="W69" i="15" s="1"/>
  <c r="V70" i="15"/>
  <c r="W70" i="15" s="1"/>
  <c r="V71" i="15"/>
  <c r="W71" i="15" s="1"/>
  <c r="V78" i="15"/>
  <c r="W78" i="15" s="1"/>
  <c r="X78" i="15" s="1"/>
  <c r="V84" i="15"/>
  <c r="W84" i="15" s="1"/>
  <c r="V88" i="15"/>
  <c r="W88" i="15" s="1"/>
  <c r="V91" i="15"/>
  <c r="W91" i="15" s="1"/>
  <c r="X91" i="15" s="1"/>
  <c r="V96" i="15"/>
  <c r="W96" i="15" s="1"/>
  <c r="V97" i="15"/>
  <c r="W97" i="15" s="1"/>
  <c r="V98" i="15"/>
  <c r="W98" i="15" s="1"/>
  <c r="V108" i="15"/>
  <c r="W108" i="15" s="1"/>
  <c r="V109" i="15"/>
  <c r="W109" i="15" s="1"/>
  <c r="V115" i="15"/>
  <c r="W115" i="15" s="1"/>
  <c r="X115" i="15" s="1"/>
  <c r="V122" i="15"/>
  <c r="W122" i="15" s="1"/>
  <c r="V123" i="15"/>
  <c r="W123" i="15" s="1"/>
  <c r="X123" i="15" s="1"/>
  <c r="V144" i="15"/>
  <c r="W144" i="15" s="1"/>
  <c r="V149" i="15"/>
  <c r="W149" i="15" s="1"/>
  <c r="X149" i="15" s="1"/>
  <c r="V153" i="15"/>
  <c r="W153" i="15" s="1"/>
  <c r="X153" i="15" s="1"/>
  <c r="V160" i="15"/>
  <c r="W160" i="15" s="1"/>
  <c r="V161" i="15"/>
  <c r="W161" i="15" s="1"/>
  <c r="X161" i="15" s="1"/>
  <c r="V165" i="15"/>
  <c r="W165" i="15" s="1"/>
  <c r="V173" i="15"/>
  <c r="W173" i="15" s="1"/>
  <c r="V174" i="15"/>
  <c r="W174" i="15" s="1"/>
  <c r="X174" i="15" s="1"/>
  <c r="V184" i="15"/>
  <c r="W184" i="15" s="1"/>
  <c r="X184" i="15" s="1"/>
  <c r="V188" i="15"/>
  <c r="W188" i="15" s="1"/>
  <c r="X188" i="15" s="1"/>
  <c r="V192" i="15"/>
  <c r="W192" i="15" s="1"/>
  <c r="X192" i="15" s="1"/>
  <c r="V196" i="15"/>
  <c r="W196" i="15" s="1"/>
  <c r="X196" i="15" s="1"/>
  <c r="V201" i="15"/>
  <c r="W201" i="15" s="1"/>
  <c r="X201" i="15" s="1"/>
  <c r="V207" i="15"/>
  <c r="W207" i="15" s="1"/>
  <c r="V24" i="15"/>
  <c r="W24" i="15" s="1"/>
  <c r="X24" i="15" s="1"/>
  <c r="V28" i="15"/>
  <c r="W28" i="15" s="1"/>
  <c r="X28" i="15" s="1"/>
  <c r="V32" i="15"/>
  <c r="W32" i="15" s="1"/>
  <c r="X32" i="15" s="1"/>
  <c r="V36" i="15"/>
  <c r="W36" i="15" s="1"/>
  <c r="X36" i="15" s="1"/>
  <c r="V38" i="15"/>
  <c r="W38" i="15" s="1"/>
  <c r="X38" i="15" s="1"/>
  <c r="V39" i="15"/>
  <c r="W39" i="15" s="1"/>
  <c r="V40" i="15"/>
  <c r="W40" i="15" s="1"/>
  <c r="V41" i="15"/>
  <c r="W41" i="15" s="1"/>
  <c r="V42" i="15"/>
  <c r="W42" i="15" s="1"/>
  <c r="V43" i="15"/>
  <c r="W43" i="15" s="1"/>
  <c r="V52" i="15"/>
  <c r="W52" i="15" s="1"/>
  <c r="V60" i="15"/>
  <c r="W60" i="15" s="1"/>
  <c r="V61" i="15"/>
  <c r="W61" i="15" s="1"/>
  <c r="V62" i="15"/>
  <c r="W62" i="15" s="1"/>
  <c r="V72" i="15"/>
  <c r="W72" i="15" s="1"/>
  <c r="V73" i="15"/>
  <c r="W73" i="15" s="1"/>
  <c r="V79" i="15"/>
  <c r="W79" i="15" s="1"/>
  <c r="X79" i="15" s="1"/>
  <c r="V80" i="15"/>
  <c r="W80" i="15" s="1"/>
  <c r="X80" i="15" s="1"/>
  <c r="V83" i="15"/>
  <c r="W83" i="15" s="1"/>
  <c r="V87" i="15"/>
  <c r="W87" i="15" s="1"/>
  <c r="V92" i="15"/>
  <c r="W92" i="15" s="1"/>
  <c r="X92" i="15" s="1"/>
  <c r="V99" i="15"/>
  <c r="W99" i="15" s="1"/>
  <c r="V100" i="15"/>
  <c r="W100" i="15" s="1"/>
  <c r="V101" i="15"/>
  <c r="W101" i="15" s="1"/>
  <c r="V110" i="15"/>
  <c r="W110" i="15" s="1"/>
  <c r="V111" i="15"/>
  <c r="W111" i="15" s="1"/>
  <c r="X111" i="15" s="1"/>
  <c r="V116" i="15"/>
  <c r="W116" i="15" s="1"/>
  <c r="V124" i="15"/>
  <c r="W124" i="15" s="1"/>
  <c r="X124" i="15" s="1"/>
  <c r="V134" i="15"/>
  <c r="W134" i="15" s="1"/>
  <c r="V135" i="15"/>
  <c r="W135" i="15" s="1"/>
  <c r="X135" i="15" s="1"/>
  <c r="V145" i="15"/>
  <c r="W145" i="15" s="1"/>
  <c r="V146" i="15"/>
  <c r="W146" i="15" s="1"/>
  <c r="X146" i="15" s="1"/>
  <c r="V150" i="15"/>
  <c r="W150" i="15" s="1"/>
  <c r="X150" i="15" s="1"/>
  <c r="V154" i="15"/>
  <c r="W154" i="15" s="1"/>
  <c r="V162" i="15"/>
  <c r="W162" i="15" s="1"/>
  <c r="X162" i="15" s="1"/>
  <c r="V166" i="15"/>
  <c r="W166" i="15" s="1"/>
  <c r="V168" i="15"/>
  <c r="W168" i="15" s="1"/>
  <c r="V175" i="15"/>
  <c r="W175" i="15" s="1"/>
  <c r="V185" i="15"/>
  <c r="W185" i="15" s="1"/>
  <c r="X185" i="15" s="1"/>
  <c r="V189" i="15"/>
  <c r="W189" i="15" s="1"/>
  <c r="X189" i="15" s="1"/>
  <c r="V193" i="15"/>
  <c r="W193" i="15" s="1"/>
  <c r="X193" i="15" s="1"/>
  <c r="V197" i="15"/>
  <c r="W197" i="15" s="1"/>
  <c r="X197" i="15" s="1"/>
  <c r="V202" i="15"/>
  <c r="W202" i="15" s="1"/>
  <c r="X202" i="15" s="1"/>
  <c r="V208" i="15"/>
  <c r="W208" i="15" s="1"/>
  <c r="V209" i="15"/>
  <c r="W209" i="15" s="1"/>
  <c r="X209" i="15" s="1"/>
  <c r="V76" i="16"/>
  <c r="W76" i="16" s="1"/>
  <c r="V13" i="22"/>
  <c r="W13" i="22" s="1"/>
  <c r="X13" i="22" s="1"/>
  <c r="V17" i="22"/>
  <c r="W17" i="22" s="1"/>
  <c r="X17" i="22" s="1"/>
  <c r="V21" i="22"/>
  <c r="W21" i="22" s="1"/>
  <c r="X21" i="22" s="1"/>
  <c r="V25" i="22"/>
  <c r="W25" i="22" s="1"/>
  <c r="X25" i="22" s="1"/>
  <c r="V29" i="22"/>
  <c r="W29" i="22" s="1"/>
  <c r="X29" i="22" s="1"/>
  <c r="V33" i="22"/>
  <c r="W33" i="22" s="1"/>
  <c r="X33" i="22" s="1"/>
  <c r="V38" i="22"/>
  <c r="W38" i="22" s="1"/>
  <c r="V13" i="19"/>
  <c r="W13" i="19" s="1"/>
  <c r="X13" i="19" s="1"/>
  <c r="I19" i="19" s="1"/>
  <c r="K13" i="2" s="1"/>
  <c r="V148" i="18"/>
  <c r="W148" i="18" s="1"/>
  <c r="X148" i="18" s="1"/>
  <c r="V147" i="18"/>
  <c r="W147" i="18" s="1"/>
  <c r="V142" i="18"/>
  <c r="W142" i="18" s="1"/>
  <c r="X142" i="18" s="1"/>
  <c r="V138" i="18"/>
  <c r="W138" i="18" s="1"/>
  <c r="X138" i="18" s="1"/>
  <c r="V137" i="18"/>
  <c r="W137" i="18" s="1"/>
  <c r="V127" i="18"/>
  <c r="W127" i="18" s="1"/>
  <c r="V126" i="18"/>
  <c r="W126" i="18" s="1"/>
  <c r="V125" i="18"/>
  <c r="W125" i="18" s="1"/>
  <c r="V124" i="18"/>
  <c r="W124" i="18" s="1"/>
  <c r="V112" i="18"/>
  <c r="W112" i="18" s="1"/>
  <c r="V111" i="18"/>
  <c r="W111" i="18" s="1"/>
  <c r="V103" i="18"/>
  <c r="W103" i="18" s="1"/>
  <c r="V102" i="18"/>
  <c r="W102" i="18" s="1"/>
  <c r="V146" i="18"/>
  <c r="W146" i="18" s="1"/>
  <c r="V145" i="18"/>
  <c r="W145" i="18" s="1"/>
  <c r="V141" i="18"/>
  <c r="W141" i="18" s="1"/>
  <c r="X141" i="18" s="1"/>
  <c r="V136" i="18"/>
  <c r="W136" i="18" s="1"/>
  <c r="V135" i="18"/>
  <c r="W135" i="18" s="1"/>
  <c r="V123" i="18"/>
  <c r="W123" i="18" s="1"/>
  <c r="V122" i="18"/>
  <c r="W122" i="18" s="1"/>
  <c r="V121" i="18"/>
  <c r="W121" i="18" s="1"/>
  <c r="V120" i="18"/>
  <c r="W120" i="18" s="1"/>
  <c r="V110" i="18"/>
  <c r="W110" i="18" s="1"/>
  <c r="X110" i="18" s="1"/>
  <c r="V109" i="18"/>
  <c r="W109" i="18" s="1"/>
  <c r="V101" i="18"/>
  <c r="W101" i="18" s="1"/>
  <c r="X101" i="18" s="1"/>
  <c r="V100" i="18"/>
  <c r="W100" i="18" s="1"/>
  <c r="V99" i="18"/>
  <c r="W99" i="18" s="1"/>
  <c r="V11" i="18"/>
  <c r="W11" i="18" s="1"/>
  <c r="V16" i="18"/>
  <c r="W16" i="18" s="1"/>
  <c r="V17" i="18"/>
  <c r="W17" i="18" s="1"/>
  <c r="V18" i="18"/>
  <c r="W18" i="18" s="1"/>
  <c r="V20" i="18"/>
  <c r="W20" i="18" s="1"/>
  <c r="V21" i="18"/>
  <c r="W21" i="18" s="1"/>
  <c r="V22" i="18"/>
  <c r="W22" i="18" s="1"/>
  <c r="V23" i="18"/>
  <c r="W23" i="18" s="1"/>
  <c r="V24" i="18"/>
  <c r="W24" i="18" s="1"/>
  <c r="V31" i="18"/>
  <c r="W31" i="18" s="1"/>
  <c r="V34" i="18"/>
  <c r="W34" i="18" s="1"/>
  <c r="V42" i="18"/>
  <c r="W42" i="18" s="1"/>
  <c r="V43" i="18"/>
  <c r="W43" i="18" s="1"/>
  <c r="V44" i="18"/>
  <c r="W44" i="18" s="1"/>
  <c r="V45" i="18"/>
  <c r="W45" i="18" s="1"/>
  <c r="V50" i="18"/>
  <c r="W50" i="18" s="1"/>
  <c r="V51" i="18"/>
  <c r="W51" i="18" s="1"/>
  <c r="V52" i="18"/>
  <c r="W52" i="18" s="1"/>
  <c r="V65" i="18"/>
  <c r="W65" i="18" s="1"/>
  <c r="V66" i="18"/>
  <c r="W66" i="18" s="1"/>
  <c r="V67" i="18"/>
  <c r="W67" i="18" s="1"/>
  <c r="V77" i="18"/>
  <c r="W77" i="18" s="1"/>
  <c r="V78" i="18"/>
  <c r="W78" i="18" s="1"/>
  <c r="V79" i="18"/>
  <c r="W79" i="18" s="1"/>
  <c r="V80" i="18"/>
  <c r="W80" i="18" s="1"/>
  <c r="V81" i="18"/>
  <c r="W81" i="18" s="1"/>
  <c r="V92" i="18"/>
  <c r="W92" i="18" s="1"/>
  <c r="V93" i="18"/>
  <c r="W93" i="18" s="1"/>
  <c r="X93" i="18" s="1"/>
  <c r="V98" i="18"/>
  <c r="W98" i="18" s="1"/>
  <c r="V117" i="18"/>
  <c r="W117" i="18" s="1"/>
  <c r="V134" i="18"/>
  <c r="W134" i="18" s="1"/>
  <c r="V10" i="22"/>
  <c r="W10" i="22" s="1"/>
  <c r="X10" i="22" s="1"/>
  <c r="V14" i="22"/>
  <c r="W14" i="22" s="1"/>
  <c r="X14" i="22" s="1"/>
  <c r="V18" i="22"/>
  <c r="W18" i="22" s="1"/>
  <c r="X18" i="22" s="1"/>
  <c r="V22" i="22"/>
  <c r="W22" i="22" s="1"/>
  <c r="X22" i="22" s="1"/>
  <c r="V26" i="22"/>
  <c r="W26" i="22" s="1"/>
  <c r="X26" i="22" s="1"/>
  <c r="V30" i="22"/>
  <c r="W30" i="22" s="1"/>
  <c r="X30" i="22" s="1"/>
  <c r="V34" i="22"/>
  <c r="W34" i="22" s="1"/>
  <c r="X34" i="22" s="1"/>
  <c r="V39" i="22"/>
  <c r="W39" i="22" s="1"/>
  <c r="V40" i="22"/>
  <c r="W40" i="22" s="1"/>
  <c r="V41" i="22"/>
  <c r="W41" i="22" s="1"/>
  <c r="V42" i="22"/>
  <c r="W42" i="22" s="1"/>
  <c r="V19" i="18"/>
  <c r="W19" i="18" s="1"/>
  <c r="V25" i="18"/>
  <c r="W25" i="18" s="1"/>
  <c r="V26" i="18"/>
  <c r="W26" i="18" s="1"/>
  <c r="V35" i="18"/>
  <c r="W35" i="18" s="1"/>
  <c r="V36" i="18"/>
  <c r="W36" i="18" s="1"/>
  <c r="V46" i="18"/>
  <c r="W46" i="18" s="1"/>
  <c r="V47" i="18"/>
  <c r="W47" i="18" s="1"/>
  <c r="X47" i="18" s="1"/>
  <c r="V53" i="18"/>
  <c r="W53" i="18" s="1"/>
  <c r="V54" i="18"/>
  <c r="W54" i="18" s="1"/>
  <c r="V55" i="18"/>
  <c r="W55" i="18" s="1"/>
  <c r="V68" i="18"/>
  <c r="W68" i="18" s="1"/>
  <c r="V69" i="18"/>
  <c r="W69" i="18" s="1"/>
  <c r="V70" i="18"/>
  <c r="W70" i="18" s="1"/>
  <c r="V71" i="18"/>
  <c r="W71" i="18" s="1"/>
  <c r="V72" i="18"/>
  <c r="W72" i="18" s="1"/>
  <c r="V82" i="18"/>
  <c r="W82" i="18" s="1"/>
  <c r="V83" i="18"/>
  <c r="W83" i="18" s="1"/>
  <c r="V84" i="18"/>
  <c r="W84" i="18" s="1"/>
  <c r="V94" i="18"/>
  <c r="W94" i="18" s="1"/>
  <c r="V113" i="18"/>
  <c r="W113" i="18" s="1"/>
  <c r="V114" i="18"/>
  <c r="W114" i="18" s="1"/>
  <c r="V115" i="18"/>
  <c r="W115" i="18" s="1"/>
  <c r="V116" i="18"/>
  <c r="W116" i="18" s="1"/>
  <c r="V133" i="18"/>
  <c r="W133" i="18" s="1"/>
  <c r="V47" i="23"/>
  <c r="W47" i="23" s="1"/>
  <c r="V39" i="23"/>
  <c r="W39" i="23" s="1"/>
  <c r="V34" i="23"/>
  <c r="W34" i="23" s="1"/>
  <c r="X34" i="23" s="1"/>
  <c r="V30" i="23"/>
  <c r="W30" i="23" s="1"/>
  <c r="X30" i="23" s="1"/>
  <c r="V26" i="23"/>
  <c r="W26" i="23" s="1"/>
  <c r="X26" i="23" s="1"/>
  <c r="V22" i="23"/>
  <c r="W22" i="23" s="1"/>
  <c r="X22" i="23" s="1"/>
  <c r="V18" i="23"/>
  <c r="W18" i="23" s="1"/>
  <c r="X18" i="23" s="1"/>
  <c r="V46" i="23"/>
  <c r="W46" i="23" s="1"/>
  <c r="X46" i="23" s="1"/>
  <c r="V38" i="23"/>
  <c r="W38" i="23" s="1"/>
  <c r="X38" i="23" s="1"/>
  <c r="V33" i="23"/>
  <c r="W33" i="23" s="1"/>
  <c r="X33" i="23" s="1"/>
  <c r="V29" i="23"/>
  <c r="W29" i="23" s="1"/>
  <c r="X29" i="23" s="1"/>
  <c r="V25" i="23"/>
  <c r="W25" i="23" s="1"/>
  <c r="X25" i="23" s="1"/>
  <c r="V21" i="23"/>
  <c r="W21" i="23" s="1"/>
  <c r="X21" i="23" s="1"/>
  <c r="V17" i="23"/>
  <c r="W17" i="23" s="1"/>
  <c r="X17" i="23" s="1"/>
  <c r="V13" i="23"/>
  <c r="W13" i="23" s="1"/>
  <c r="X13" i="23" s="1"/>
  <c r="V45" i="23"/>
  <c r="W45" i="23" s="1"/>
  <c r="X45" i="23" s="1"/>
  <c r="V44" i="23"/>
  <c r="W44" i="23" s="1"/>
  <c r="V43" i="23"/>
  <c r="W43" i="23" s="1"/>
  <c r="V36" i="23"/>
  <c r="W36" i="23" s="1"/>
  <c r="X36" i="23" s="1"/>
  <c r="V32" i="23"/>
  <c r="W32" i="23" s="1"/>
  <c r="X32" i="23" s="1"/>
  <c r="V28" i="23"/>
  <c r="W28" i="23" s="1"/>
  <c r="X28" i="23" s="1"/>
  <c r="V24" i="23"/>
  <c r="W24" i="23" s="1"/>
  <c r="X24" i="23" s="1"/>
  <c r="V20" i="23"/>
  <c r="W20" i="23" s="1"/>
  <c r="X20" i="23" s="1"/>
  <c r="V16" i="23"/>
  <c r="W16" i="23" s="1"/>
  <c r="X16" i="23" s="1"/>
  <c r="V12" i="23"/>
  <c r="W12" i="23" s="1"/>
  <c r="X12" i="23" s="1"/>
  <c r="V19" i="23"/>
  <c r="W19" i="23" s="1"/>
  <c r="X19" i="23" s="1"/>
  <c r="V35" i="23"/>
  <c r="W35" i="23" s="1"/>
  <c r="X35" i="23" s="1"/>
  <c r="V48" i="23"/>
  <c r="W48" i="23" s="1"/>
  <c r="V50" i="23"/>
  <c r="W50" i="23" s="1"/>
  <c r="Q54" i="21"/>
  <c r="P40" i="21"/>
  <c r="P38" i="21"/>
  <c r="P37" i="21"/>
  <c r="Q36" i="21"/>
  <c r="Q35" i="21"/>
  <c r="Q34" i="21"/>
  <c r="P26" i="21"/>
  <c r="P20" i="21"/>
  <c r="Q19" i="21"/>
  <c r="P54" i="21"/>
  <c r="Q52" i="21"/>
  <c r="Q51" i="21"/>
  <c r="Q50" i="21"/>
  <c r="Q49" i="21"/>
  <c r="Q48" i="21"/>
  <c r="Q47" i="21"/>
  <c r="P36" i="21"/>
  <c r="P35" i="21"/>
  <c r="P52" i="21"/>
  <c r="P51" i="21"/>
  <c r="P50" i="21"/>
  <c r="P49" i="21"/>
  <c r="P48" i="21"/>
  <c r="P47" i="21"/>
  <c r="Q46" i="21"/>
  <c r="Q44" i="21"/>
  <c r="Q43" i="21"/>
  <c r="Q42" i="21"/>
  <c r="Q41" i="21"/>
  <c r="Q33" i="21"/>
  <c r="Q32" i="21"/>
  <c r="Q31" i="21"/>
  <c r="P19" i="21"/>
  <c r="Q18" i="21"/>
  <c r="P15" i="21"/>
  <c r="Q14" i="21"/>
  <c r="P11" i="21"/>
  <c r="P46" i="21"/>
  <c r="P43" i="21"/>
  <c r="P41" i="21"/>
  <c r="Q38" i="21"/>
  <c r="P34" i="21"/>
  <c r="P33" i="21"/>
  <c r="P32" i="21"/>
  <c r="P31" i="21"/>
  <c r="Q30" i="21"/>
  <c r="Q29" i="21"/>
  <c r="Q28" i="21"/>
  <c r="Q27" i="21"/>
  <c r="Q26" i="21"/>
  <c r="Q21" i="21"/>
  <c r="Q20" i="21"/>
  <c r="P18" i="21"/>
  <c r="Q17" i="21"/>
  <c r="P14" i="21"/>
  <c r="Q13" i="21"/>
  <c r="P30" i="21"/>
  <c r="P29" i="21"/>
  <c r="P28" i="21"/>
  <c r="P27" i="21"/>
  <c r="P21" i="21"/>
  <c r="P17" i="21"/>
  <c r="Q16" i="21"/>
  <c r="P13" i="21"/>
  <c r="Q12" i="21"/>
  <c r="P44" i="21"/>
  <c r="P42" i="21"/>
  <c r="Q40" i="21"/>
  <c r="Q37" i="21"/>
  <c r="P16" i="21"/>
  <c r="Q15" i="21"/>
  <c r="P12" i="21"/>
  <c r="V11" i="22"/>
  <c r="W11" i="22" s="1"/>
  <c r="X11" i="22" s="1"/>
  <c r="V15" i="22"/>
  <c r="W15" i="22" s="1"/>
  <c r="X15" i="22" s="1"/>
  <c r="V19" i="22"/>
  <c r="W19" i="22" s="1"/>
  <c r="X19" i="22" s="1"/>
  <c r="V23" i="22"/>
  <c r="W23" i="22" s="1"/>
  <c r="X23" i="22" s="1"/>
  <c r="V27" i="22"/>
  <c r="W27" i="22" s="1"/>
  <c r="X27" i="22" s="1"/>
  <c r="V31" i="22"/>
  <c r="W31" i="22" s="1"/>
  <c r="X31" i="22" s="1"/>
  <c r="V43" i="22"/>
  <c r="W43" i="22" s="1"/>
  <c r="V44" i="22"/>
  <c r="W44" i="22" s="1"/>
  <c r="V45" i="22"/>
  <c r="W45" i="22" s="1"/>
  <c r="V12" i="18"/>
  <c r="W12" i="18" s="1"/>
  <c r="V27" i="18"/>
  <c r="W27" i="18" s="1"/>
  <c r="V28" i="18"/>
  <c r="W28" i="18" s="1"/>
  <c r="V37" i="18"/>
  <c r="W37" i="18" s="1"/>
  <c r="V38" i="18"/>
  <c r="W38" i="18" s="1"/>
  <c r="V48" i="18"/>
  <c r="W48" i="18" s="1"/>
  <c r="X48" i="18" s="1"/>
  <c r="V56" i="18"/>
  <c r="W56" i="18" s="1"/>
  <c r="V57" i="18"/>
  <c r="W57" i="18" s="1"/>
  <c r="V59" i="18"/>
  <c r="W59" i="18" s="1"/>
  <c r="V73" i="18"/>
  <c r="W73" i="18" s="1"/>
  <c r="V74" i="18"/>
  <c r="W74" i="18" s="1"/>
  <c r="V75" i="18"/>
  <c r="W75" i="18" s="1"/>
  <c r="X75" i="18" s="1"/>
  <c r="V85" i="18"/>
  <c r="W85" i="18" s="1"/>
  <c r="V86" i="18"/>
  <c r="W86" i="18" s="1"/>
  <c r="V87" i="18"/>
  <c r="W87" i="18" s="1"/>
  <c r="V95" i="18"/>
  <c r="W95" i="18" s="1"/>
  <c r="V96" i="18"/>
  <c r="W96" i="18" s="1"/>
  <c r="X96" i="18" s="1"/>
  <c r="V108" i="18"/>
  <c r="W108" i="18" s="1"/>
  <c r="V119" i="18"/>
  <c r="W119" i="18" s="1"/>
  <c r="V132" i="18"/>
  <c r="W132" i="18" s="1"/>
  <c r="V150" i="18"/>
  <c r="W150" i="18" s="1"/>
  <c r="X150" i="18" s="1"/>
  <c r="V151" i="18"/>
  <c r="W151" i="18" s="1"/>
  <c r="X151" i="18" s="1"/>
  <c r="V31" i="23"/>
  <c r="W31" i="23" s="1"/>
  <c r="X31" i="23" s="1"/>
  <c r="V40" i="23"/>
  <c r="W40" i="23" s="1"/>
  <c r="V42" i="23"/>
  <c r="W42" i="23" s="1"/>
  <c r="E18" i="19"/>
  <c r="D18" i="19"/>
  <c r="Q40" i="23"/>
  <c r="Q41" i="23"/>
  <c r="Q42" i="23"/>
  <c r="P43" i="23"/>
  <c r="P44" i="23"/>
  <c r="P45" i="23"/>
  <c r="Q48" i="23"/>
  <c r="Q49" i="23"/>
  <c r="Q50" i="23"/>
  <c r="Q51" i="23"/>
  <c r="V10" i="20"/>
  <c r="W10" i="20" s="1"/>
  <c r="X10" i="20" s="1"/>
  <c r="V18" i="20"/>
  <c r="W18" i="20" s="1"/>
  <c r="X18" i="20" s="1"/>
  <c r="V19" i="20"/>
  <c r="W19" i="20" s="1"/>
  <c r="X19" i="20" s="1"/>
  <c r="V23" i="20"/>
  <c r="W23" i="20" s="1"/>
  <c r="V27" i="20"/>
  <c r="W27" i="20" s="1"/>
  <c r="V35" i="20"/>
  <c r="W35" i="20" s="1"/>
  <c r="V36" i="20"/>
  <c r="W36" i="20" s="1"/>
  <c r="V37" i="20"/>
  <c r="W37" i="20" s="1"/>
  <c r="V50" i="20"/>
  <c r="W50" i="20" s="1"/>
  <c r="V58" i="20"/>
  <c r="W58" i="20" s="1"/>
  <c r="V59" i="20"/>
  <c r="W59" i="20" s="1"/>
  <c r="V60" i="20"/>
  <c r="W60" i="20" s="1"/>
  <c r="V68" i="20"/>
  <c r="W68" i="20" s="1"/>
  <c r="V75" i="20"/>
  <c r="W75" i="20" s="1"/>
  <c r="X75" i="20" s="1"/>
  <c r="V13" i="21"/>
  <c r="W13" i="21" s="1"/>
  <c r="X13" i="21" s="1"/>
  <c r="V17" i="21"/>
  <c r="W17" i="21" s="1"/>
  <c r="X17" i="21" s="1"/>
  <c r="V21" i="21"/>
  <c r="W21" i="21" s="1"/>
  <c r="X21" i="21" s="1"/>
  <c r="V27" i="21"/>
  <c r="W27" i="21" s="1"/>
  <c r="V28" i="21"/>
  <c r="W28" i="21" s="1"/>
  <c r="V29" i="21"/>
  <c r="W29" i="21" s="1"/>
  <c r="V30" i="21"/>
  <c r="W30" i="21" s="1"/>
  <c r="V41" i="21"/>
  <c r="W41" i="21" s="1"/>
  <c r="V43" i="21"/>
  <c r="W43" i="21" s="1"/>
  <c r="C18" i="19"/>
  <c r="V15" i="17"/>
  <c r="W15" i="17" s="1"/>
  <c r="X15" i="17" s="1"/>
  <c r="V13" i="17"/>
  <c r="W13" i="17" s="1"/>
  <c r="X13" i="17" s="1"/>
  <c r="V12" i="17"/>
  <c r="W12" i="17" s="1"/>
  <c r="V18" i="17"/>
  <c r="W18" i="17" s="1"/>
  <c r="V17" i="17"/>
  <c r="W17" i="17" s="1"/>
  <c r="V11" i="17"/>
  <c r="W11" i="17" s="1"/>
  <c r="P38" i="23"/>
  <c r="Q43" i="23"/>
  <c r="Q44" i="23"/>
  <c r="Q45" i="23"/>
  <c r="V11" i="20"/>
  <c r="W11" i="20" s="1"/>
  <c r="X11" i="20" s="1"/>
  <c r="V14" i="20"/>
  <c r="W14" i="20" s="1"/>
  <c r="V15" i="20"/>
  <c r="W15" i="20" s="1"/>
  <c r="V16" i="20"/>
  <c r="W16" i="20" s="1"/>
  <c r="V17" i="20"/>
  <c r="W17" i="20" s="1"/>
  <c r="V21" i="20"/>
  <c r="W21" i="20" s="1"/>
  <c r="V22" i="20"/>
  <c r="W22" i="20" s="1"/>
  <c r="V26" i="20"/>
  <c r="W26" i="20" s="1"/>
  <c r="V38" i="20"/>
  <c r="W38" i="20" s="1"/>
  <c r="V39" i="20"/>
  <c r="W39" i="20" s="1"/>
  <c r="V40" i="20"/>
  <c r="W40" i="20" s="1"/>
  <c r="V51" i="20"/>
  <c r="W51" i="20" s="1"/>
  <c r="V52" i="20"/>
  <c r="W52" i="20" s="1"/>
  <c r="V53" i="20"/>
  <c r="W53" i="20" s="1"/>
  <c r="V61" i="20"/>
  <c r="W61" i="20" s="1"/>
  <c r="V62" i="20"/>
  <c r="W62" i="20" s="1"/>
  <c r="V63" i="20"/>
  <c r="W63" i="20" s="1"/>
  <c r="V65" i="20"/>
  <c r="W65" i="20" s="1"/>
  <c r="X65" i="20" s="1"/>
  <c r="V69" i="20"/>
  <c r="W69" i="20" s="1"/>
  <c r="V70" i="20"/>
  <c r="W70" i="20" s="1"/>
  <c r="X70" i="20" s="1"/>
  <c r="V40" i="21"/>
  <c r="W40" i="21" s="1"/>
  <c r="V38" i="21"/>
  <c r="W38" i="21" s="1"/>
  <c r="V37" i="21"/>
  <c r="W37" i="21" s="1"/>
  <c r="V26" i="21"/>
  <c r="W26" i="21" s="1"/>
  <c r="V20" i="21"/>
  <c r="W20" i="21" s="1"/>
  <c r="X20" i="21" s="1"/>
  <c r="V54" i="21"/>
  <c r="W54" i="21" s="1"/>
  <c r="X54" i="21" s="1"/>
  <c r="V36" i="21"/>
  <c r="W36" i="21" s="1"/>
  <c r="V35" i="21"/>
  <c r="W35" i="21" s="1"/>
  <c r="V34" i="21"/>
  <c r="W34" i="21" s="1"/>
  <c r="V52" i="21"/>
  <c r="W52" i="21" s="1"/>
  <c r="X52" i="21" s="1"/>
  <c r="V51" i="21"/>
  <c r="W51" i="21" s="1"/>
  <c r="V50" i="21"/>
  <c r="W50" i="21" s="1"/>
  <c r="V49" i="21"/>
  <c r="W49" i="21" s="1"/>
  <c r="V48" i="21"/>
  <c r="W48" i="21" s="1"/>
  <c r="V47" i="21"/>
  <c r="W47" i="21" s="1"/>
  <c r="V14" i="21"/>
  <c r="W14" i="21" s="1"/>
  <c r="X14" i="21" s="1"/>
  <c r="V18" i="21"/>
  <c r="W18" i="21" s="1"/>
  <c r="X18" i="21" s="1"/>
  <c r="V19" i="21"/>
  <c r="W19" i="21" s="1"/>
  <c r="X19" i="21" s="1"/>
  <c r="V23" i="21"/>
  <c r="W23" i="21" s="1"/>
  <c r="X23" i="21" s="1"/>
  <c r="V31" i="21"/>
  <c r="W31" i="21" s="1"/>
  <c r="V32" i="21"/>
  <c r="W32" i="21" s="1"/>
  <c r="V33" i="21"/>
  <c r="W33" i="21" s="1"/>
  <c r="P11" i="17"/>
  <c r="Q16" i="17"/>
  <c r="P17" i="17"/>
  <c r="P18" i="17"/>
  <c r="Q11" i="24"/>
  <c r="P12" i="24"/>
  <c r="P13" i="24"/>
  <c r="P14" i="24"/>
  <c r="P15" i="24"/>
  <c r="V209" i="26"/>
  <c r="W209" i="26" s="1"/>
  <c r="X209" i="26" s="1"/>
  <c r="V208" i="26"/>
  <c r="W208" i="26" s="1"/>
  <c r="V202" i="26"/>
  <c r="W202" i="26" s="1"/>
  <c r="X202" i="26" s="1"/>
  <c r="V197" i="26"/>
  <c r="W197" i="26" s="1"/>
  <c r="X197" i="26" s="1"/>
  <c r="V193" i="26"/>
  <c r="W193" i="26" s="1"/>
  <c r="X193" i="26" s="1"/>
  <c r="V189" i="26"/>
  <c r="W189" i="26" s="1"/>
  <c r="X189" i="26" s="1"/>
  <c r="V185" i="26"/>
  <c r="W185" i="26" s="1"/>
  <c r="X185" i="26" s="1"/>
  <c r="V175" i="26"/>
  <c r="W175" i="26" s="1"/>
  <c r="V168" i="26"/>
  <c r="W168" i="26" s="1"/>
  <c r="V166" i="26"/>
  <c r="W166" i="26" s="1"/>
  <c r="V162" i="26"/>
  <c r="W162" i="26" s="1"/>
  <c r="X162" i="26" s="1"/>
  <c r="V154" i="26"/>
  <c r="W154" i="26" s="1"/>
  <c r="V150" i="26"/>
  <c r="W150" i="26" s="1"/>
  <c r="X150" i="26" s="1"/>
  <c r="V146" i="26"/>
  <c r="W146" i="26" s="1"/>
  <c r="X146" i="26" s="1"/>
  <c r="V145" i="26"/>
  <c r="W145" i="26" s="1"/>
  <c r="V135" i="26"/>
  <c r="W135" i="26" s="1"/>
  <c r="X135" i="26" s="1"/>
  <c r="V134" i="26"/>
  <c r="W134" i="26" s="1"/>
  <c r="V124" i="26"/>
  <c r="W124" i="26" s="1"/>
  <c r="X124" i="26" s="1"/>
  <c r="V116" i="26"/>
  <c r="W116" i="26" s="1"/>
  <c r="V207" i="26"/>
  <c r="W207" i="26" s="1"/>
  <c r="V201" i="26"/>
  <c r="W201" i="26" s="1"/>
  <c r="X201" i="26" s="1"/>
  <c r="V196" i="26"/>
  <c r="W196" i="26" s="1"/>
  <c r="X196" i="26" s="1"/>
  <c r="V192" i="26"/>
  <c r="W192" i="26" s="1"/>
  <c r="X192" i="26" s="1"/>
  <c r="V188" i="26"/>
  <c r="W188" i="26" s="1"/>
  <c r="X188" i="26" s="1"/>
  <c r="V184" i="26"/>
  <c r="W184" i="26" s="1"/>
  <c r="X184" i="26" s="1"/>
  <c r="V174" i="26"/>
  <c r="W174" i="26" s="1"/>
  <c r="X174" i="26" s="1"/>
  <c r="V173" i="26"/>
  <c r="W173" i="26" s="1"/>
  <c r="V165" i="26"/>
  <c r="W165" i="26" s="1"/>
  <c r="V161" i="26"/>
  <c r="W161" i="26" s="1"/>
  <c r="X161" i="26" s="1"/>
  <c r="V160" i="26"/>
  <c r="W160" i="26" s="1"/>
  <c r="V153" i="26"/>
  <c r="W153" i="26" s="1"/>
  <c r="X153" i="26" s="1"/>
  <c r="V149" i="26"/>
  <c r="W149" i="26" s="1"/>
  <c r="X149" i="26" s="1"/>
  <c r="V144" i="26"/>
  <c r="W144" i="26" s="1"/>
  <c r="V123" i="26"/>
  <c r="W123" i="26" s="1"/>
  <c r="X123" i="26" s="1"/>
  <c r="V122" i="26"/>
  <c r="W122" i="26" s="1"/>
  <c r="V115" i="26"/>
  <c r="W115" i="26" s="1"/>
  <c r="X115" i="26" s="1"/>
  <c r="V212" i="26"/>
  <c r="W212" i="26" s="1"/>
  <c r="X212" i="26" s="1"/>
  <c r="V205" i="26"/>
  <c r="W205" i="26" s="1"/>
  <c r="X205" i="26" s="1"/>
  <c r="V200" i="26"/>
  <c r="W200" i="26" s="1"/>
  <c r="X200" i="26" s="1"/>
  <c r="V195" i="26"/>
  <c r="W195" i="26" s="1"/>
  <c r="X195" i="26" s="1"/>
  <c r="V191" i="26"/>
  <c r="W191" i="26" s="1"/>
  <c r="X191" i="26" s="1"/>
  <c r="V187" i="26"/>
  <c r="W187" i="26" s="1"/>
  <c r="X187" i="26" s="1"/>
  <c r="V182" i="26"/>
  <c r="W182" i="26" s="1"/>
  <c r="X182" i="26" s="1"/>
  <c r="V180" i="26"/>
  <c r="W180" i="26" s="1"/>
  <c r="V179" i="26"/>
  <c r="W179" i="26" s="1"/>
  <c r="V178" i="26"/>
  <c r="W178" i="26" s="1"/>
  <c r="V172" i="26"/>
  <c r="W172" i="26" s="1"/>
  <c r="X172" i="26" s="1"/>
  <c r="V164" i="26"/>
  <c r="W164" i="26" s="1"/>
  <c r="X164" i="26" s="1"/>
  <c r="V159" i="26"/>
  <c r="W159" i="26" s="1"/>
  <c r="V158" i="26"/>
  <c r="W158" i="26" s="1"/>
  <c r="V152" i="26"/>
  <c r="W152" i="26" s="1"/>
  <c r="X152" i="26" s="1"/>
  <c r="V148" i="26"/>
  <c r="W148" i="26" s="1"/>
  <c r="X148" i="26" s="1"/>
  <c r="V143" i="26"/>
  <c r="W143" i="26" s="1"/>
  <c r="X143" i="26" s="1"/>
  <c r="V142" i="26"/>
  <c r="W142" i="26" s="1"/>
  <c r="V137" i="26"/>
  <c r="W137" i="26" s="1"/>
  <c r="V132" i="26"/>
  <c r="W132" i="26" s="1"/>
  <c r="V131" i="26"/>
  <c r="W131" i="26" s="1"/>
  <c r="V130" i="26"/>
  <c r="W130" i="26" s="1"/>
  <c r="V129" i="26"/>
  <c r="W129" i="26" s="1"/>
  <c r="V128" i="26"/>
  <c r="W128" i="26" s="1"/>
  <c r="V127" i="26"/>
  <c r="W127" i="26" s="1"/>
  <c r="V126" i="26"/>
  <c r="W126" i="26" s="1"/>
  <c r="V121" i="26"/>
  <c r="W121" i="26" s="1"/>
  <c r="V120" i="26"/>
  <c r="W120" i="26" s="1"/>
  <c r="V199" i="26"/>
  <c r="W199" i="26" s="1"/>
  <c r="X199" i="26" s="1"/>
  <c r="V155" i="26"/>
  <c r="W155" i="26" s="1"/>
  <c r="V125" i="26"/>
  <c r="W125" i="26" s="1"/>
  <c r="V114" i="26"/>
  <c r="W114" i="26" s="1"/>
  <c r="X114" i="26" s="1"/>
  <c r="V113" i="26"/>
  <c r="W113" i="26" s="1"/>
  <c r="V107" i="26"/>
  <c r="W107" i="26" s="1"/>
  <c r="V106" i="26"/>
  <c r="W106" i="26" s="1"/>
  <c r="V95" i="26"/>
  <c r="W95" i="26" s="1"/>
  <c r="V94" i="26"/>
  <c r="W94" i="26" s="1"/>
  <c r="V90" i="26"/>
  <c r="W90" i="26" s="1"/>
  <c r="X90" i="26" s="1"/>
  <c r="V89" i="26"/>
  <c r="W89" i="26" s="1"/>
  <c r="V85" i="26"/>
  <c r="W85" i="26" s="1"/>
  <c r="V77" i="26"/>
  <c r="W77" i="26" s="1"/>
  <c r="X77" i="26" s="1"/>
  <c r="V76" i="26"/>
  <c r="W76" i="26" s="1"/>
  <c r="V68" i="26"/>
  <c r="W68" i="26" s="1"/>
  <c r="V67" i="26"/>
  <c r="W67" i="26" s="1"/>
  <c r="V66" i="26"/>
  <c r="W66" i="26" s="1"/>
  <c r="V56" i="26"/>
  <c r="W56" i="26" s="1"/>
  <c r="V50" i="26"/>
  <c r="W50" i="26" s="1"/>
  <c r="X50" i="26" s="1"/>
  <c r="V48" i="26"/>
  <c r="W48" i="26" s="1"/>
  <c r="V47" i="26"/>
  <c r="W47" i="26" s="1"/>
  <c r="V34" i="26"/>
  <c r="W34" i="26" s="1"/>
  <c r="X34" i="26" s="1"/>
  <c r="V30" i="26"/>
  <c r="W30" i="26" s="1"/>
  <c r="X30" i="26" s="1"/>
  <c r="V26" i="26"/>
  <c r="W26" i="26" s="1"/>
  <c r="X26" i="26" s="1"/>
  <c r="V20" i="26"/>
  <c r="W20" i="26" s="1"/>
  <c r="X20" i="26" s="1"/>
  <c r="V19" i="26"/>
  <c r="W19" i="26" s="1"/>
  <c r="X19" i="26" s="1"/>
  <c r="V18" i="26"/>
  <c r="W18" i="26" s="1"/>
  <c r="X18" i="26" s="1"/>
  <c r="V17" i="26"/>
  <c r="W17" i="26" s="1"/>
  <c r="X17" i="26" s="1"/>
  <c r="V16" i="26"/>
  <c r="W16" i="26" s="1"/>
  <c r="X16" i="26" s="1"/>
  <c r="V15" i="26"/>
  <c r="W15" i="26" s="1"/>
  <c r="X15" i="26" s="1"/>
  <c r="V14" i="26"/>
  <c r="W14" i="26" s="1"/>
  <c r="X14" i="26" s="1"/>
  <c r="V13" i="26"/>
  <c r="W13" i="26" s="1"/>
  <c r="X13" i="26" s="1"/>
  <c r="V12" i="26"/>
  <c r="W12" i="26" s="1"/>
  <c r="X12" i="26" s="1"/>
  <c r="V11" i="26"/>
  <c r="W11" i="26" s="1"/>
  <c r="X11" i="26" s="1"/>
  <c r="V204" i="26"/>
  <c r="W204" i="26" s="1"/>
  <c r="X204" i="26" s="1"/>
  <c r="V186" i="26"/>
  <c r="W186" i="26" s="1"/>
  <c r="X186" i="26" s="1"/>
  <c r="V176" i="26"/>
  <c r="W176" i="26" s="1"/>
  <c r="V169" i="26"/>
  <c r="W169" i="26" s="1"/>
  <c r="V156" i="26"/>
  <c r="W156" i="26" s="1"/>
  <c r="V140" i="26"/>
  <c r="W140" i="26" s="1"/>
  <c r="V136" i="26"/>
  <c r="W136" i="26" s="1"/>
  <c r="X136" i="26" s="1"/>
  <c r="V133" i="26"/>
  <c r="W133" i="26" s="1"/>
  <c r="V112" i="26"/>
  <c r="W112" i="26" s="1"/>
  <c r="V105" i="26"/>
  <c r="W105" i="26" s="1"/>
  <c r="V103" i="26"/>
  <c r="W103" i="26" s="1"/>
  <c r="V102" i="26"/>
  <c r="W102" i="26" s="1"/>
  <c r="V93" i="26"/>
  <c r="W93" i="26" s="1"/>
  <c r="V86" i="26"/>
  <c r="W86" i="26" s="1"/>
  <c r="V82" i="26"/>
  <c r="W82" i="26" s="1"/>
  <c r="V81" i="26"/>
  <c r="W81" i="26" s="1"/>
  <c r="V75" i="26"/>
  <c r="W75" i="26" s="1"/>
  <c r="V74" i="26"/>
  <c r="W74" i="26" s="1"/>
  <c r="V65" i="26"/>
  <c r="W65" i="26" s="1"/>
  <c r="V64" i="26"/>
  <c r="W64" i="26" s="1"/>
  <c r="V63" i="26"/>
  <c r="W63" i="26" s="1"/>
  <c r="V54" i="26"/>
  <c r="W54" i="26" s="1"/>
  <c r="X54" i="26" s="1"/>
  <c r="V53" i="26"/>
  <c r="W53" i="26" s="1"/>
  <c r="V46" i="26"/>
  <c r="W46" i="26" s="1"/>
  <c r="V45" i="26"/>
  <c r="W45" i="26" s="1"/>
  <c r="V44" i="26"/>
  <c r="W44" i="26" s="1"/>
  <c r="V33" i="26"/>
  <c r="W33" i="26" s="1"/>
  <c r="X33" i="26" s="1"/>
  <c r="V29" i="26"/>
  <c r="W29" i="26" s="1"/>
  <c r="X29" i="26" s="1"/>
  <c r="V25" i="26"/>
  <c r="W25" i="26" s="1"/>
  <c r="X25" i="26" s="1"/>
  <c r="V190" i="26"/>
  <c r="W190" i="26" s="1"/>
  <c r="X190" i="26" s="1"/>
  <c r="V177" i="26"/>
  <c r="W177" i="26" s="1"/>
  <c r="V170" i="26"/>
  <c r="W170" i="26" s="1"/>
  <c r="X170" i="26" s="1"/>
  <c r="V157" i="26"/>
  <c r="W157" i="26" s="1"/>
  <c r="V147" i="26"/>
  <c r="W147" i="26" s="1"/>
  <c r="X147" i="26" s="1"/>
  <c r="V141" i="26"/>
  <c r="W141" i="26" s="1"/>
  <c r="V138" i="26"/>
  <c r="W138" i="26" s="1"/>
  <c r="V117" i="26"/>
  <c r="W117" i="26" s="1"/>
  <c r="V111" i="26"/>
  <c r="W111" i="26" s="1"/>
  <c r="X111" i="26" s="1"/>
  <c r="V110" i="26"/>
  <c r="W110" i="26" s="1"/>
  <c r="V101" i="26"/>
  <c r="W101" i="26" s="1"/>
  <c r="V100" i="26"/>
  <c r="W100" i="26" s="1"/>
  <c r="V99" i="26"/>
  <c r="W99" i="26" s="1"/>
  <c r="V92" i="26"/>
  <c r="W92" i="26" s="1"/>
  <c r="X92" i="26" s="1"/>
  <c r="V87" i="26"/>
  <c r="W87" i="26" s="1"/>
  <c r="V83" i="26"/>
  <c r="W83" i="26" s="1"/>
  <c r="V80" i="26"/>
  <c r="W80" i="26" s="1"/>
  <c r="X80" i="26" s="1"/>
  <c r="V79" i="26"/>
  <c r="W79" i="26" s="1"/>
  <c r="X79" i="26" s="1"/>
  <c r="V73" i="26"/>
  <c r="W73" i="26" s="1"/>
  <c r="V72" i="26"/>
  <c r="W72" i="26" s="1"/>
  <c r="V62" i="26"/>
  <c r="W62" i="26" s="1"/>
  <c r="V61" i="26"/>
  <c r="W61" i="26" s="1"/>
  <c r="V60" i="26"/>
  <c r="W60" i="26" s="1"/>
  <c r="V52" i="26"/>
  <c r="W52" i="26" s="1"/>
  <c r="V43" i="26"/>
  <c r="W43" i="26" s="1"/>
  <c r="V42" i="26"/>
  <c r="W42" i="26" s="1"/>
  <c r="V41" i="26"/>
  <c r="W41" i="26" s="1"/>
  <c r="V40" i="26"/>
  <c r="W40" i="26" s="1"/>
  <c r="V39" i="26"/>
  <c r="W39" i="26" s="1"/>
  <c r="V38" i="26"/>
  <c r="W38" i="26" s="1"/>
  <c r="X38" i="26" s="1"/>
  <c r="V36" i="26"/>
  <c r="W36" i="26" s="1"/>
  <c r="X36" i="26" s="1"/>
  <c r="V32" i="26"/>
  <c r="W32" i="26" s="1"/>
  <c r="X32" i="26" s="1"/>
  <c r="V28" i="26"/>
  <c r="W28" i="26" s="1"/>
  <c r="X28" i="26" s="1"/>
  <c r="V24" i="26"/>
  <c r="W24" i="26" s="1"/>
  <c r="X24" i="26" s="1"/>
  <c r="V21" i="26"/>
  <c r="W21" i="26" s="1"/>
  <c r="X21" i="26" s="1"/>
  <c r="V31" i="26"/>
  <c r="W31" i="26" s="1"/>
  <c r="X31" i="26" s="1"/>
  <c r="V59" i="26"/>
  <c r="W59" i="26" s="1"/>
  <c r="V70" i="26"/>
  <c r="W70" i="26" s="1"/>
  <c r="V119" i="26"/>
  <c r="W119" i="26" s="1"/>
  <c r="V211" i="26"/>
  <c r="W211" i="26" s="1"/>
  <c r="X211" i="26" s="1"/>
  <c r="Q11" i="17"/>
  <c r="P12" i="17"/>
  <c r="P13" i="17"/>
  <c r="Q17" i="17"/>
  <c r="Q18" i="17"/>
  <c r="P16" i="24"/>
  <c r="P17" i="24"/>
  <c r="P18" i="24"/>
  <c r="P19" i="24"/>
  <c r="V27" i="26"/>
  <c r="W27" i="26" s="1"/>
  <c r="X27" i="26" s="1"/>
  <c r="V51" i="26"/>
  <c r="W51" i="26" s="1"/>
  <c r="X51" i="26" s="1"/>
  <c r="V58" i="26"/>
  <c r="W58" i="26" s="1"/>
  <c r="V69" i="26"/>
  <c r="W69" i="26" s="1"/>
  <c r="V78" i="26"/>
  <c r="W78" i="26" s="1"/>
  <c r="X78" i="26" s="1"/>
  <c r="V88" i="26"/>
  <c r="W88" i="26" s="1"/>
  <c r="V91" i="26"/>
  <c r="W91" i="26" s="1"/>
  <c r="X91" i="26" s="1"/>
  <c r="V98" i="26"/>
  <c r="W98" i="26" s="1"/>
  <c r="V163" i="26"/>
  <c r="W163" i="26" s="1"/>
  <c r="X163" i="26" s="1"/>
  <c r="Q12" i="17"/>
  <c r="Q13" i="17"/>
  <c r="Q16" i="24"/>
  <c r="Q17" i="24"/>
  <c r="Q18" i="24"/>
  <c r="V22" i="26"/>
  <c r="W22" i="26" s="1"/>
  <c r="X22" i="26" s="1"/>
  <c r="V57" i="26"/>
  <c r="W57" i="26" s="1"/>
  <c r="V97" i="26"/>
  <c r="W97" i="26" s="1"/>
  <c r="V109" i="26"/>
  <c r="W109" i="26" s="1"/>
  <c r="V139" i="26"/>
  <c r="W139" i="26" s="1"/>
  <c r="X53" i="20" l="1"/>
  <c r="Q418" i="14"/>
  <c r="E422" i="14" s="1"/>
  <c r="P418" i="14"/>
  <c r="I20" i="19"/>
  <c r="J13" i="2" s="1"/>
  <c r="X108" i="18"/>
  <c r="O153" i="18"/>
  <c r="X146" i="18"/>
  <c r="X365" i="14"/>
  <c r="D444" i="14" s="1"/>
  <c r="C13" i="2" s="1"/>
  <c r="X175" i="15"/>
  <c r="W30" i="18"/>
  <c r="X30" i="18" s="1"/>
  <c r="X124" i="14"/>
  <c r="X144" i="18"/>
  <c r="Q31" i="15"/>
  <c r="X234" i="14"/>
  <c r="X43" i="15"/>
  <c r="X105" i="15"/>
  <c r="E232" i="15"/>
  <c r="X116" i="15"/>
  <c r="X69" i="16"/>
  <c r="X295" i="14"/>
  <c r="X136" i="18"/>
  <c r="X323" i="14"/>
  <c r="X75" i="15"/>
  <c r="X121" i="26"/>
  <c r="X10" i="18"/>
  <c r="X154" i="15"/>
  <c r="X62" i="15"/>
  <c r="X12" i="18"/>
  <c r="X91" i="18"/>
  <c r="X168" i="15"/>
  <c r="C225" i="15" s="1"/>
  <c r="X56" i="16"/>
  <c r="X249" i="14"/>
  <c r="X139" i="15"/>
  <c r="X137" i="15"/>
  <c r="X73" i="15"/>
  <c r="X58" i="16"/>
  <c r="E230" i="15"/>
  <c r="X93" i="15"/>
  <c r="X71" i="26"/>
  <c r="X119" i="15"/>
  <c r="X15" i="24"/>
  <c r="X107" i="26"/>
  <c r="X38" i="18"/>
  <c r="X40" i="20"/>
  <c r="X87" i="18"/>
  <c r="X28" i="18"/>
  <c r="X52" i="15"/>
  <c r="C221" i="15" s="1"/>
  <c r="P52" i="23"/>
  <c r="X101" i="15"/>
  <c r="X157" i="15"/>
  <c r="X141" i="15"/>
  <c r="X112" i="15"/>
  <c r="X80" i="14"/>
  <c r="X40" i="21"/>
  <c r="C61" i="21" s="1"/>
  <c r="X257" i="14"/>
  <c r="X262" i="14"/>
  <c r="X318" i="14"/>
  <c r="X333" i="14"/>
  <c r="X109" i="26"/>
  <c r="X119" i="18"/>
  <c r="X170" i="14"/>
  <c r="X93" i="14"/>
  <c r="X112" i="14"/>
  <c r="X230" i="14"/>
  <c r="I18" i="19"/>
  <c r="X45" i="16"/>
  <c r="X46" i="15"/>
  <c r="X281" i="14"/>
  <c r="X252" i="14"/>
  <c r="X372" i="14"/>
  <c r="X11" i="24"/>
  <c r="X141" i="26"/>
  <c r="X195" i="14"/>
  <c r="X158" i="14"/>
  <c r="X180" i="14"/>
  <c r="X130" i="14"/>
  <c r="X162" i="14"/>
  <c r="X185" i="14"/>
  <c r="X241" i="14"/>
  <c r="X284" i="14"/>
  <c r="X316" i="14"/>
  <c r="X85" i="14"/>
  <c r="X134" i="14"/>
  <c r="X243" i="14"/>
  <c r="X273" i="14"/>
  <c r="X288" i="14"/>
  <c r="X359" i="14"/>
  <c r="X361" i="14"/>
  <c r="X43" i="20"/>
  <c r="X30" i="20"/>
  <c r="X52" i="26"/>
  <c r="D221" i="26" s="1"/>
  <c r="X157" i="26"/>
  <c r="X75" i="26"/>
  <c r="X93" i="26"/>
  <c r="X112" i="26"/>
  <c r="X134" i="18"/>
  <c r="X64" i="18"/>
  <c r="X45" i="18"/>
  <c r="X123" i="18"/>
  <c r="X24" i="16"/>
  <c r="X65" i="15"/>
  <c r="X82" i="14"/>
  <c r="X269" i="14"/>
  <c r="X55" i="20"/>
  <c r="X16" i="17"/>
  <c r="E23" i="17" s="1"/>
  <c r="X128" i="14"/>
  <c r="X121" i="14"/>
  <c r="X260" i="14"/>
  <c r="X254" i="14"/>
  <c r="X34" i="18"/>
  <c r="X101" i="26"/>
  <c r="X26" i="21"/>
  <c r="X57" i="20"/>
  <c r="X34" i="20"/>
  <c r="C84" i="20"/>
  <c r="X76" i="18"/>
  <c r="X15" i="18"/>
  <c r="X127" i="18"/>
  <c r="X125" i="15"/>
  <c r="X223" i="14"/>
  <c r="X70" i="14"/>
  <c r="X118" i="14"/>
  <c r="X200" i="14"/>
  <c r="X226" i="14"/>
  <c r="X203" i="14"/>
  <c r="P20" i="24"/>
  <c r="X46" i="21"/>
  <c r="D62" i="21" s="1"/>
  <c r="X30" i="21"/>
  <c r="X68" i="20"/>
  <c r="D83" i="20" s="1"/>
  <c r="X50" i="20"/>
  <c r="Q52" i="23"/>
  <c r="X59" i="18"/>
  <c r="D84" i="20"/>
  <c r="X81" i="15"/>
  <c r="C229" i="15"/>
  <c r="X144" i="15"/>
  <c r="D229" i="15"/>
  <c r="X266" i="14"/>
  <c r="X99" i="14"/>
  <c r="C437" i="14"/>
  <c r="B6" i="2" s="1"/>
  <c r="X212" i="14"/>
  <c r="X189" i="14"/>
  <c r="X217" i="14"/>
  <c r="X237" i="14"/>
  <c r="X377" i="14"/>
  <c r="X106" i="18"/>
  <c r="X98" i="26"/>
  <c r="X59" i="26"/>
  <c r="X39" i="26"/>
  <c r="X43" i="26"/>
  <c r="X62" i="26"/>
  <c r="X105" i="26"/>
  <c r="X95" i="26"/>
  <c r="X165" i="26"/>
  <c r="X207" i="26"/>
  <c r="E231" i="26" s="1"/>
  <c r="X154" i="26"/>
  <c r="X175" i="26"/>
  <c r="X33" i="21"/>
  <c r="X21" i="20"/>
  <c r="X14" i="20"/>
  <c r="E80" i="20" s="1"/>
  <c r="X130" i="18"/>
  <c r="D55" i="23"/>
  <c r="X36" i="18"/>
  <c r="X49" i="18"/>
  <c r="X41" i="18"/>
  <c r="X103" i="18"/>
  <c r="X38" i="16"/>
  <c r="X62" i="16"/>
  <c r="X47" i="16"/>
  <c r="X177" i="15"/>
  <c r="X68" i="15"/>
  <c r="C230" i="15"/>
  <c r="X109" i="14"/>
  <c r="X309" i="14"/>
  <c r="C62" i="21"/>
  <c r="X119" i="26"/>
  <c r="X73" i="26"/>
  <c r="X46" i="26"/>
  <c r="X81" i="26"/>
  <c r="E218" i="26"/>
  <c r="D218" i="26"/>
  <c r="C218" i="26"/>
  <c r="X56" i="26"/>
  <c r="X42" i="23"/>
  <c r="E160" i="18"/>
  <c r="D160" i="18"/>
  <c r="C160" i="18"/>
  <c r="Q55" i="21"/>
  <c r="X94" i="18"/>
  <c r="X72" i="18"/>
  <c r="X26" i="18"/>
  <c r="X42" i="22"/>
  <c r="D58" i="21"/>
  <c r="C58" i="21"/>
  <c r="X98" i="18"/>
  <c r="X67" i="18"/>
  <c r="X24" i="18"/>
  <c r="X20" i="18"/>
  <c r="X98" i="15"/>
  <c r="X41" i="16"/>
  <c r="X34" i="16"/>
  <c r="C232" i="15"/>
  <c r="C438" i="14"/>
  <c r="E438" i="14"/>
  <c r="D7" i="2" s="1"/>
  <c r="D438" i="14"/>
  <c r="C7" i="2" s="1"/>
  <c r="X51" i="14"/>
  <c r="X175" i="14"/>
  <c r="X208" i="14"/>
  <c r="X264" i="14"/>
  <c r="X277" i="14"/>
  <c r="X297" i="14"/>
  <c r="X320" i="14"/>
  <c r="X413" i="14"/>
  <c r="C451" i="14" s="1"/>
  <c r="X375" i="14"/>
  <c r="E219" i="26"/>
  <c r="D219" i="26"/>
  <c r="C219" i="26"/>
  <c r="X177" i="26"/>
  <c r="X65" i="26"/>
  <c r="E229" i="26"/>
  <c r="D229" i="26"/>
  <c r="C229" i="26"/>
  <c r="X131" i="26"/>
  <c r="X159" i="26"/>
  <c r="X144" i="26"/>
  <c r="E228" i="26"/>
  <c r="D228" i="26"/>
  <c r="C228" i="26"/>
  <c r="X168" i="26"/>
  <c r="E59" i="21"/>
  <c r="D59" i="21"/>
  <c r="C59" i="21"/>
  <c r="X36" i="21"/>
  <c r="X11" i="17"/>
  <c r="D85" i="20"/>
  <c r="C85" i="20"/>
  <c r="E85" i="20"/>
  <c r="X39" i="23"/>
  <c r="X115" i="18"/>
  <c r="X84" i="18"/>
  <c r="X55" i="18"/>
  <c r="X18" i="18"/>
  <c r="E19" i="19"/>
  <c r="E20" i="19" s="1"/>
  <c r="D19" i="19"/>
  <c r="D20" i="19" s="1"/>
  <c r="C19" i="19"/>
  <c r="C20" i="19" s="1"/>
  <c r="X39" i="15"/>
  <c r="X207" i="15"/>
  <c r="X165" i="15"/>
  <c r="X27" i="16"/>
  <c r="X53" i="16"/>
  <c r="X30" i="16"/>
  <c r="E227" i="15"/>
  <c r="D227" i="15"/>
  <c r="C227" i="15"/>
  <c r="X172" i="15"/>
  <c r="X121" i="15"/>
  <c r="X107" i="15"/>
  <c r="X56" i="15"/>
  <c r="E218" i="15"/>
  <c r="D218" i="15"/>
  <c r="C218" i="15"/>
  <c r="D232" i="15"/>
  <c r="X78" i="14"/>
  <c r="X68" i="14"/>
  <c r="X64" i="14"/>
  <c r="X72" i="14"/>
  <c r="X96" i="14"/>
  <c r="X115" i="14"/>
  <c r="X232" i="14"/>
  <c r="X302" i="14"/>
  <c r="C446" i="14"/>
  <c r="E446" i="14"/>
  <c r="D15" i="2" s="1"/>
  <c r="D446" i="14"/>
  <c r="C15" i="2" s="1"/>
  <c r="C448" i="14"/>
  <c r="E448" i="14"/>
  <c r="D17" i="2" s="1"/>
  <c r="D448" i="14"/>
  <c r="C17" i="2" s="1"/>
  <c r="C447" i="14"/>
  <c r="E447" i="14"/>
  <c r="D16" i="2" s="1"/>
  <c r="D447" i="14"/>
  <c r="C16" i="2" s="1"/>
  <c r="D437" i="14"/>
  <c r="Q19" i="17"/>
  <c r="Q20" i="24"/>
  <c r="P19" i="17"/>
  <c r="C63" i="21"/>
  <c r="E63" i="21"/>
  <c r="D63" i="21"/>
  <c r="D79" i="20"/>
  <c r="C79" i="20"/>
  <c r="E79" i="20"/>
  <c r="E55" i="23"/>
  <c r="X47" i="23"/>
  <c r="E50" i="22"/>
  <c r="D50" i="22"/>
  <c r="C50" i="22"/>
  <c r="E58" i="21"/>
  <c r="X38" i="22"/>
  <c r="E219" i="15"/>
  <c r="D219" i="15"/>
  <c r="C219" i="15"/>
  <c r="E228" i="15"/>
  <c r="D228" i="15"/>
  <c r="C228" i="15"/>
  <c r="X109" i="15"/>
  <c r="X59" i="15"/>
  <c r="C83" i="16"/>
  <c r="E83" i="16"/>
  <c r="D83" i="16"/>
  <c r="X74" i="16"/>
  <c r="E229" i="15"/>
  <c r="X62" i="14"/>
  <c r="X59" i="14"/>
  <c r="X56" i="14"/>
  <c r="X336" i="14"/>
  <c r="X89" i="14"/>
  <c r="X105" i="14"/>
  <c r="C440" i="14" s="1"/>
  <c r="X137" i="14"/>
  <c r="X156" i="14"/>
  <c r="X290" i="14"/>
  <c r="X353" i="14"/>
  <c r="C449" i="14"/>
  <c r="E449" i="14"/>
  <c r="D18" i="2" s="1"/>
  <c r="D449" i="14"/>
  <c r="C18" i="2" s="1"/>
  <c r="X344" i="14"/>
  <c r="X408" i="14"/>
  <c r="E437" i="14"/>
  <c r="X139" i="26"/>
  <c r="E232" i="26"/>
  <c r="D232" i="26"/>
  <c r="C232" i="26"/>
  <c r="E230" i="26"/>
  <c r="D230" i="26"/>
  <c r="C230" i="26"/>
  <c r="X68" i="26"/>
  <c r="X125" i="26"/>
  <c r="X137" i="26"/>
  <c r="E227" i="26"/>
  <c r="D227" i="26"/>
  <c r="C227" i="26"/>
  <c r="X116" i="26"/>
  <c r="F18" i="19"/>
  <c r="X60" i="20"/>
  <c r="X37" i="20"/>
  <c r="C55" i="23"/>
  <c r="P55" i="21"/>
  <c r="X81" i="18"/>
  <c r="X52" i="18"/>
  <c r="X112" i="18"/>
  <c r="X71" i="15"/>
  <c r="X159" i="15"/>
  <c r="X131" i="15"/>
  <c r="X95" i="15"/>
  <c r="D230" i="15"/>
  <c r="X74" i="14"/>
  <c r="X126" i="14"/>
  <c r="X144" i="14"/>
  <c r="X167" i="14"/>
  <c r="X192" i="14"/>
  <c r="X220" i="14"/>
  <c r="E444" i="14" l="1"/>
  <c r="D13" i="2" s="1"/>
  <c r="C444" i="14"/>
  <c r="I21" i="19"/>
  <c r="I424" i="14"/>
  <c r="I423" i="14"/>
  <c r="I422" i="14"/>
  <c r="C159" i="18"/>
  <c r="D159" i="18"/>
  <c r="E225" i="15"/>
  <c r="E159" i="18"/>
  <c r="D225" i="15"/>
  <c r="E424" i="14"/>
  <c r="D221" i="15"/>
  <c r="E83" i="20"/>
  <c r="E226" i="26"/>
  <c r="C23" i="17"/>
  <c r="I13" i="2"/>
  <c r="L13" i="2" s="1"/>
  <c r="C83" i="20"/>
  <c r="F83" i="20" s="1"/>
  <c r="D226" i="26"/>
  <c r="E445" i="14"/>
  <c r="D14" i="2" s="1"/>
  <c r="I23" i="24"/>
  <c r="I15" i="2" s="1"/>
  <c r="D445" i="14"/>
  <c r="C14" i="2" s="1"/>
  <c r="C226" i="26"/>
  <c r="C445" i="14"/>
  <c r="B14" i="2" s="1"/>
  <c r="D451" i="14"/>
  <c r="C20" i="2" s="1"/>
  <c r="D86" i="16"/>
  <c r="E451" i="14"/>
  <c r="D20" i="2" s="1"/>
  <c r="E221" i="15"/>
  <c r="C231" i="26"/>
  <c r="D81" i="20"/>
  <c r="D231" i="26"/>
  <c r="C221" i="26"/>
  <c r="F229" i="15"/>
  <c r="E62" i="21"/>
  <c r="F62" i="21" s="1"/>
  <c r="I24" i="24"/>
  <c r="K15" i="2" s="1"/>
  <c r="C442" i="14"/>
  <c r="B11" i="2" s="1"/>
  <c r="E220" i="15"/>
  <c r="F230" i="15"/>
  <c r="D61" i="21"/>
  <c r="E221" i="26"/>
  <c r="F221" i="26" s="1"/>
  <c r="I52" i="22"/>
  <c r="J8" i="2" s="1"/>
  <c r="E61" i="21"/>
  <c r="E223" i="26"/>
  <c r="C80" i="20"/>
  <c r="D220" i="26"/>
  <c r="D56" i="23"/>
  <c r="D57" i="23" s="1"/>
  <c r="D80" i="20"/>
  <c r="E442" i="14"/>
  <c r="D11" i="2" s="1"/>
  <c r="C220" i="26"/>
  <c r="I50" i="22"/>
  <c r="I8" i="2" s="1"/>
  <c r="D220" i="15"/>
  <c r="C220" i="15"/>
  <c r="D23" i="24"/>
  <c r="D24" i="24" s="1"/>
  <c r="C23" i="24"/>
  <c r="C24" i="24" s="1"/>
  <c r="E23" i="24"/>
  <c r="E24" i="24" s="1"/>
  <c r="C443" i="14"/>
  <c r="B12" i="2" s="1"/>
  <c r="D82" i="20"/>
  <c r="D23" i="17"/>
  <c r="E220" i="26"/>
  <c r="I25" i="24"/>
  <c r="J15" i="2" s="1"/>
  <c r="I59" i="21"/>
  <c r="K12" i="2" s="1"/>
  <c r="D442" i="14"/>
  <c r="C11" i="2" s="1"/>
  <c r="D443" i="14"/>
  <c r="C12" i="2" s="1"/>
  <c r="I57" i="23"/>
  <c r="J10" i="2" s="1"/>
  <c r="E443" i="14"/>
  <c r="D12" i="2" s="1"/>
  <c r="E157" i="18"/>
  <c r="I83" i="16"/>
  <c r="I7" i="2" s="1"/>
  <c r="F227" i="15"/>
  <c r="F160" i="18"/>
  <c r="E441" i="14"/>
  <c r="D10" i="2" s="1"/>
  <c r="F232" i="26"/>
  <c r="F219" i="15"/>
  <c r="F228" i="26"/>
  <c r="F84" i="20"/>
  <c r="C56" i="23"/>
  <c r="C57" i="23" s="1"/>
  <c r="C441" i="14"/>
  <c r="B10" i="2" s="1"/>
  <c r="E223" i="15"/>
  <c r="D84" i="16"/>
  <c r="I218" i="26"/>
  <c r="F437" i="14"/>
  <c r="E224" i="15"/>
  <c r="D158" i="18"/>
  <c r="I218" i="15"/>
  <c r="I6" i="2" s="1"/>
  <c r="E156" i="18"/>
  <c r="I55" i="23"/>
  <c r="I10" i="2" s="1"/>
  <c r="C157" i="18"/>
  <c r="B9" i="2"/>
  <c r="D6" i="2"/>
  <c r="F50" i="22"/>
  <c r="E56" i="23"/>
  <c r="E57" i="23" s="1"/>
  <c r="I82" i="20"/>
  <c r="J11" i="2" s="1"/>
  <c r="I81" i="20"/>
  <c r="K11" i="2" s="1"/>
  <c r="E81" i="20"/>
  <c r="B15" i="2"/>
  <c r="E15" i="2" s="1"/>
  <c r="F446" i="14"/>
  <c r="D441" i="14"/>
  <c r="C10" i="2" s="1"/>
  <c r="F218" i="15"/>
  <c r="I220" i="15"/>
  <c r="J6" i="2" s="1"/>
  <c r="E226" i="15"/>
  <c r="D226" i="15"/>
  <c r="C226" i="15"/>
  <c r="E231" i="15"/>
  <c r="D231" i="15"/>
  <c r="C231" i="15"/>
  <c r="I24" i="17"/>
  <c r="C22" i="17"/>
  <c r="I26" i="17"/>
  <c r="J14" i="2" s="1"/>
  <c r="E22" i="17"/>
  <c r="E24" i="17" s="1"/>
  <c r="D22" i="17"/>
  <c r="I25" i="17"/>
  <c r="K14" i="2" s="1"/>
  <c r="E225" i="26"/>
  <c r="D225" i="26"/>
  <c r="C225" i="26"/>
  <c r="D440" i="14"/>
  <c r="C9" i="2" s="1"/>
  <c r="C439" i="14"/>
  <c r="E439" i="14"/>
  <c r="D8" i="2" s="1"/>
  <c r="D439" i="14"/>
  <c r="C8" i="2" s="1"/>
  <c r="E86" i="16"/>
  <c r="D87" i="16"/>
  <c r="F58" i="21"/>
  <c r="D157" i="18"/>
  <c r="C60" i="21"/>
  <c r="C69" i="21" s="1"/>
  <c r="E222" i="26"/>
  <c r="D222" i="26"/>
  <c r="C222" i="26"/>
  <c r="I219" i="26"/>
  <c r="C224" i="15"/>
  <c r="D156" i="18"/>
  <c r="I158" i="18"/>
  <c r="J9" i="2" s="1"/>
  <c r="E84" i="16"/>
  <c r="I56" i="23"/>
  <c r="K10" i="2" s="1"/>
  <c r="B20" i="2"/>
  <c r="B13" i="2"/>
  <c r="E13" i="2" s="1"/>
  <c r="F444" i="14"/>
  <c r="F55" i="23"/>
  <c r="C450" i="14"/>
  <c r="E450" i="14"/>
  <c r="D19" i="2" s="1"/>
  <c r="D450" i="14"/>
  <c r="C19" i="2" s="1"/>
  <c r="B18" i="2"/>
  <c r="E18" i="2" s="1"/>
  <c r="F449" i="14"/>
  <c r="I85" i="16"/>
  <c r="J7" i="2" s="1"/>
  <c r="F79" i="20"/>
  <c r="C81" i="20"/>
  <c r="C223" i="26"/>
  <c r="B17" i="2"/>
  <c r="E17" i="2" s="1"/>
  <c r="F448" i="14"/>
  <c r="E222" i="15"/>
  <c r="D222" i="15"/>
  <c r="C222" i="15"/>
  <c r="E440" i="14"/>
  <c r="D9" i="2" s="1"/>
  <c r="C86" i="16"/>
  <c r="E87" i="16"/>
  <c r="D60" i="21"/>
  <c r="C223" i="15"/>
  <c r="D224" i="15"/>
  <c r="I157" i="18"/>
  <c r="K9" i="2" s="1"/>
  <c r="E158" i="18"/>
  <c r="I60" i="21"/>
  <c r="J12" i="2" s="1"/>
  <c r="F227" i="26"/>
  <c r="F230" i="26"/>
  <c r="I84" i="16"/>
  <c r="K7" i="2" s="1"/>
  <c r="F83" i="16"/>
  <c r="F228" i="15"/>
  <c r="E51" i="22"/>
  <c r="E52" i="22" s="1"/>
  <c r="D51" i="22"/>
  <c r="D52" i="22" s="1"/>
  <c r="C51" i="22"/>
  <c r="I80" i="20"/>
  <c r="D223" i="26"/>
  <c r="B16" i="2"/>
  <c r="E16" i="2" s="1"/>
  <c r="F447" i="14"/>
  <c r="I219" i="15"/>
  <c r="K6" i="2" s="1"/>
  <c r="C82" i="20"/>
  <c r="I58" i="21"/>
  <c r="F85" i="20"/>
  <c r="F59" i="21"/>
  <c r="B7" i="2"/>
  <c r="E7" i="2" s="1"/>
  <c r="F438" i="14"/>
  <c r="F232" i="15"/>
  <c r="C87" i="16"/>
  <c r="E60" i="21"/>
  <c r="F218" i="26"/>
  <c r="I220" i="26"/>
  <c r="E224" i="26"/>
  <c r="D224" i="26"/>
  <c r="C224" i="26"/>
  <c r="D223" i="15"/>
  <c r="I156" i="18"/>
  <c r="C84" i="16"/>
  <c r="C158" i="18"/>
  <c r="I51" i="22"/>
  <c r="K8" i="2" s="1"/>
  <c r="F63" i="21"/>
  <c r="C6" i="2"/>
  <c r="F19" i="19"/>
  <c r="F20" i="19" s="1"/>
  <c r="F229" i="26"/>
  <c r="F219" i="26"/>
  <c r="E85" i="16"/>
  <c r="D85" i="16"/>
  <c r="C85" i="16"/>
  <c r="E82" i="20"/>
  <c r="C156" i="18"/>
  <c r="F23" i="17" l="1"/>
  <c r="F159" i="18"/>
  <c r="F225" i="15"/>
  <c r="E14" i="2"/>
  <c r="F221" i="15"/>
  <c r="F445" i="14"/>
  <c r="F226" i="26"/>
  <c r="F220" i="26"/>
  <c r="F231" i="26"/>
  <c r="C452" i="14"/>
  <c r="F451" i="14"/>
  <c r="F220" i="15"/>
  <c r="E233" i="15"/>
  <c r="E20" i="2"/>
  <c r="E12" i="2"/>
  <c r="F84" i="16"/>
  <c r="F80" i="20"/>
  <c r="F442" i="14"/>
  <c r="F61" i="21"/>
  <c r="D86" i="20"/>
  <c r="E11" i="2"/>
  <c r="D24" i="17"/>
  <c r="D88" i="16"/>
  <c r="D69" i="21"/>
  <c r="F443" i="14"/>
  <c r="D452" i="14"/>
  <c r="I26" i="24"/>
  <c r="F86" i="16"/>
  <c r="D233" i="26"/>
  <c r="F23" i="24"/>
  <c r="F24" i="24" s="1"/>
  <c r="E69" i="21"/>
  <c r="E86" i="20"/>
  <c r="F87" i="16"/>
  <c r="E161" i="18"/>
  <c r="F56" i="23"/>
  <c r="F57" i="23" s="1"/>
  <c r="L15" i="2"/>
  <c r="F158" i="18"/>
  <c r="F81" i="20"/>
  <c r="D161" i="18"/>
  <c r="F157" i="18"/>
  <c r="F225" i="26"/>
  <c r="C21" i="2"/>
  <c r="E88" i="16"/>
  <c r="E233" i="26"/>
  <c r="D233" i="15"/>
  <c r="I221" i="26"/>
  <c r="F85" i="16"/>
  <c r="F224" i="26"/>
  <c r="C233" i="26"/>
  <c r="F51" i="22"/>
  <c r="F52" i="22" s="1"/>
  <c r="I53" i="22"/>
  <c r="E6" i="2"/>
  <c r="F222" i="26"/>
  <c r="B8" i="2"/>
  <c r="E8" i="2" s="1"/>
  <c r="F439" i="14"/>
  <c r="F231" i="15"/>
  <c r="E452" i="14"/>
  <c r="I221" i="15"/>
  <c r="I58" i="23"/>
  <c r="I159" i="18"/>
  <c r="I9" i="2"/>
  <c r="L9" i="2" s="1"/>
  <c r="I61" i="21"/>
  <c r="I12" i="2"/>
  <c r="L12" i="2" s="1"/>
  <c r="I83" i="20"/>
  <c r="I11" i="2"/>
  <c r="L11" i="2" s="1"/>
  <c r="C88" i="16"/>
  <c r="F222" i="15"/>
  <c r="L8" i="2"/>
  <c r="C24" i="17"/>
  <c r="F22" i="17"/>
  <c r="D21" i="2"/>
  <c r="L7" i="2"/>
  <c r="F441" i="14"/>
  <c r="F82" i="20"/>
  <c r="C86" i="20"/>
  <c r="I27" i="17"/>
  <c r="I14" i="2"/>
  <c r="L14" i="2" s="1"/>
  <c r="C52" i="22"/>
  <c r="I86" i="16"/>
  <c r="E10" i="2"/>
  <c r="F440" i="14"/>
  <c r="F156" i="18"/>
  <c r="C161" i="18"/>
  <c r="F223" i="15"/>
  <c r="I425" i="14"/>
  <c r="F223" i="26"/>
  <c r="B19" i="2"/>
  <c r="E19" i="2" s="1"/>
  <c r="F450" i="14"/>
  <c r="F224" i="15"/>
  <c r="F60" i="21"/>
  <c r="F226" i="15"/>
  <c r="C233" i="15"/>
  <c r="L6" i="2"/>
  <c r="L10" i="2"/>
  <c r="E9" i="2"/>
  <c r="F24" i="17" l="1"/>
  <c r="F69" i="21"/>
  <c r="F88" i="16"/>
  <c r="F86" i="20"/>
  <c r="F161" i="18"/>
  <c r="F233" i="26"/>
  <c r="B21" i="2"/>
  <c r="F452" i="14"/>
  <c r="F233" i="15"/>
  <c r="E21" i="2"/>
  <c r="C22" i="2" s="1"/>
  <c r="B22" i="2" l="1"/>
  <c r="D22" i="2"/>
</calcChain>
</file>

<file path=xl/sharedStrings.xml><?xml version="1.0" encoding="utf-8"?>
<sst xmlns="http://schemas.openxmlformats.org/spreadsheetml/2006/main" count="7458" uniqueCount="2006">
  <si>
    <t>FORMATO No 1</t>
  </si>
  <si>
    <t>FECHA HOY</t>
  </si>
  <si>
    <t xml:space="preserve"> INFORMACIÓN SOBRE LOS PLANES DE MEJORAMIENTO </t>
  </si>
  <si>
    <t>RUNT 2011</t>
  </si>
  <si>
    <t>INFORME PRESENTADO A LA CONTRALORIA GENERAL DE LA REPUBLICA</t>
  </si>
  <si>
    <t>ENTIDAD: MINISTERIO DE TRANSPORTE                     NIT,899,999,055-4</t>
  </si>
  <si>
    <t xml:space="preserve">Código Hallazgo </t>
  </si>
  <si>
    <t>DESCRIPCIÓN DEL HALLAZGO</t>
  </si>
  <si>
    <t>INCIDENCIA</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</si>
  <si>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</si>
  <si>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</si>
  <si>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</si>
  <si>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</si>
  <si>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</si>
  <si>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</si>
  <si>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</si>
  <si>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</si>
  <si>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ÁREA RESPONSABLE</t>
  </si>
  <si>
    <t>ACTIVIDADES / AVANCE FÍSICO DE EJECUCIÓN</t>
  </si>
  <si>
    <t xml:space="preserve">Porcentaje de Avance físico de ejecución de las metas  </t>
  </si>
  <si>
    <t>Puntaje  Logrado  por las metas   (Poi)</t>
  </si>
  <si>
    <t xml:space="preserve">Puntaje Logrado por las metas  Vencidas (POMVi)  </t>
  </si>
  <si>
    <t>Puntaje atribuido metas vencidas</t>
  </si>
  <si>
    <t>Efectividad de la acción</t>
  </si>
  <si>
    <t>OBSERVACION</t>
  </si>
  <si>
    <t>Estado de la meta del hallazgo</t>
  </si>
  <si>
    <t>Estado del Hallazgo</t>
  </si>
  <si>
    <t xml:space="preserve">SI </t>
  </si>
  <si>
    <t>NO</t>
  </si>
  <si>
    <t>PLAN DE MEJORAMIENTO VIGENCIA 2014</t>
  </si>
  <si>
    <r>
      <rPr>
        <b/>
        <u/>
        <sz val="9"/>
        <rFont val="Calibri"/>
        <family val="2"/>
        <scheme val="minor"/>
      </rPr>
      <t xml:space="preserve">Hallazgo  1. Otorgamiento de Habilitaciones (Administrativo con presunta incidencia Disciplinaria). </t>
    </r>
    <r>
      <rPr>
        <sz val="9"/>
        <rFont val="Calibri"/>
        <family val="2"/>
        <scheme val="minor"/>
      </rPr>
      <t xml:space="preserve">
De conformidad al artículo 19 de la Ley 769 del 2001, Una vez realizado un seguimiento de las habilitaciones realizadas en la vigencia 2014 y que fueron seleccionadas como son: Centros de Diagnóstico Automotor, Centro de Enseñanza Automovilística, Centro de Reconocimiento Conductores, Centro Integral de Atención al Ciudadano, Empresas de servicio público de transporte de carga y Transporte Especial, de un total de 337 que se realizaron, fueron objeto de análisis 116, se encontró que en los </t>
    </r>
    <r>
      <rPr>
        <u/>
        <sz val="9"/>
        <rFont val="Calibri"/>
        <family val="2"/>
        <scheme val="minor"/>
      </rPr>
      <t>Centros de Reconocimiento de Conductores , en siete casos, no queda plenamente demostrado por parte de estos centros, las condiciones y protocolos establecidos para la adecuada y eficiente interconexión con el RUNT, con toda la relación de escáner, cámaras, pad firmas y posibles contratos, entre otros, estipulado en la Resolución 217 del 2014 y/o Resolución 012336 del 28 de diciembre del 2012, “ Demostrar el cumplimiento de las condiciones y protocolos establecidos para la adecuada y eficiente interconexión al RUNT”, situación complementaria a la certificación que expide la ONAC . Esto además debe quedar en coordinación con la Superpuertos y Transporte, el cual debe ejercer el control a fin de mantener o no la habilitación.</t>
    </r>
    <r>
      <rPr>
        <sz val="9"/>
        <rFont val="Calibri"/>
        <family val="2"/>
        <scheme val="minor"/>
      </rPr>
      <t xml:space="preserve"> 
En cuanto a Centros de Enseñanza Automovilista  se presentó un caso en donde </t>
    </r>
    <r>
      <rPr>
        <u/>
        <sz val="9"/>
        <rFont val="Calibri"/>
        <family val="2"/>
        <scheme val="minor"/>
      </rPr>
      <t xml:space="preserve">no se demuestra la disponibilidad de infraestructura para los salones de capacitación, </t>
    </r>
    <r>
      <rPr>
        <sz val="9"/>
        <rFont val="Calibri"/>
        <family val="2"/>
        <scheme val="minor"/>
      </rPr>
      <t>de la infraestructura debe quedar plenamente demostrado al momento de la solicitud de la habilitación, tal como lo establece el Decreto 1500 del 2009 y Resolución 3245 del 2009. “ Contar con la infraestructura y dotación” requisito adicional a las certificaciones de la secretaría de educación e ICONTEC. 
Lo anterior debido a la deficiente verificación del cumplimiento de requisitos establecidos en la normatividad para cada una de las habilitaciones, incumplimiento a cabalidad de las funciones por parte de quienes revisan y aprueban los documentos constituyéndose una presunta falta disciplinaria  y conllevando a presuntas irregularidades en la habilitación de estos Centros.</t>
    </r>
  </si>
  <si>
    <t>DISCIPLINARIO</t>
  </si>
  <si>
    <t>Deficiente verificación del cumplimiento de requisitos establecidos en la normatividad para cada una de las habilitaciones, incumplimiento a cabalidad de las funciones por parte de quienes revisan y aprueban los documentos constituyéndose una presunta falta disciplinaria  y conllevando a presuntas irregularidades en la habilitación de estos Centros..</t>
  </si>
  <si>
    <t>Verificar antes de firmar las Resoluciones de Habilitación de los diferentes actores en tránsito, que el expediente esté debidamente foliado y con el Formato de Verificación de Requisitos para la Habilitación AUT-F-0012 por los servidores públicos que proyectan y revisan, formato que debe indicar la validación de todos los documentos y requisitos exigidos.</t>
  </si>
  <si>
    <t xml:space="preserve">Estructurar proyecto de modificación del numeral 7 del articulo  8 de la Resolución 217 de 2014 indicando que la exigencia de la interconexión de los Centros de Reconocimiento de Conductores  con el RUNT corresponde a un requisito de operación y no de habilitación de estos actores. </t>
  </si>
  <si>
    <t>Proyecto de Acto Administrativo</t>
  </si>
  <si>
    <t xml:space="preserve"> DIRECCIÓN DE TRANSPORTE Y TRÁNSITO</t>
  </si>
  <si>
    <t>Mediante memorando circular reiterar a  los funcionarios responsables de dar trámite a las solicitudes de habilitación de los diferentes actores en tránsito, que es indispensable verificar el cabal cumplimiento de  todos los documentos y requisitos exigidos, diligenciando en cada expediente el Formato de Verificación de Requisitos para la Habilitación AUT-F-0012 debidamente codificado en el Sistema de Gestión de Calidad.  Previo visto bueno del Viceministro de Transporte.
Así mismo se reiterara la obligación de efectuar requerimiento por escrito de los requisitos faltantes para la habilitación, requerimiento que deberá ser archivado en el expediente correspondiente.</t>
  </si>
  <si>
    <t xml:space="preserve">Memorando Circular  </t>
  </si>
  <si>
    <t>PLAN VIGENCIA 2014
Se expidió la circular MT 20164210114283 de fecha 18 de julio de 2016 dirigida a todos los funcionarios y contratistas de la Subdirección de Tránsito.</t>
  </si>
  <si>
    <r>
      <rPr>
        <b/>
        <u/>
        <sz val="9"/>
        <rFont val="Calibri"/>
        <family val="2"/>
        <scheme val="minor"/>
      </rPr>
      <t xml:space="preserve">Hallazgo 2. Otorgamiento de Habilitaciones transporte terrestre automotor y transporte especial (Administrativo – con presunta incidencia disciplinaria). </t>
    </r>
    <r>
      <rPr>
        <sz val="9"/>
        <rFont val="Calibri"/>
        <family val="2"/>
        <scheme val="minor"/>
      </rPr>
      <t xml:space="preserve">l. De conformidad con el Decreto 173 del 2001 y Decreto 174 del 2001 que se pudo evidenciar los siguientes aspectos en el otorgamiento de la habilitación incumple  con el requisito de presentar un organigrama que contenga las diferentes dependencias de la organización, funciones, relación de cargos y experiencia incumpliendo con el articulo 13, numeral 4 del decreto 173 del 2001 y en el otorgamiento de otra habilitación  no contiene en el expediente los siguientes documentos: la capacidad, declaración de renta del solicitante correspondiente a los dos últimos años, estados financieros básicos certificados de los dos últimos años, no se anexa copia al carbón de pago de derecho de habilitación. 
De otro lado de conformidad con del artículo segundo de cada una de estas Resoluciones de habilitaciones mencionas: “ deberá acreditar los requisitos establecidos en los numerales 5,6 y 14 del artículo 13 de Decreto 174 del 2001, dentro de un término no superior a seis meses improrrogables contados a partir de la ejecutoria de la presente resolución con la solicitud de asignación de capacidad transportadora, de lo contrario esta será revocada” .De conformidad con la solicitud realizada mediante oficio AMT-033, no fueron anexados a los expedientes estos requisitos; no obstante de haber transcurrido los seis meses exigidos, no aparece revocatoria alguna de estas habilitaciones . 
Lo anterior debido al incumplimiento a las normas que regulan la materia  por parte del funcionario que revisa y avala los documentos que allegan a la solicitud de habilitación.
 </t>
    </r>
  </si>
  <si>
    <t xml:space="preserve">Lo anterior debido al incumplimiento a las normas que regulan la materia  por parte del funcionario que revisa y avala los documentos que allegan a la solicitud de habilitación.
 </t>
  </si>
  <si>
    <t xml:space="preserve">Verificar en las Direcciones Territoriales que se cumplan todos los requisitos exigidos en el Decreto 1079 de 2015, antes de expedirse el acto administrativo de habilitación de las empresas de servicio público de transporte terrestre automotor de carga y especial y hacer seguimiento al término contemplado en la misma norma para que las empresas de servicio especial presenten los documentos exigidos una vez sean habilitadas. </t>
  </si>
  <si>
    <t>Estructurar y adoptar en el Sistema de Gestión de Calidad, formatos de verificación de requisitos para la habilitación de Empresas de Transporte de Carga y Especial.</t>
  </si>
  <si>
    <t xml:space="preserve">Formatos </t>
  </si>
  <si>
    <t>Expedir directriz de la Dirección de Transporte y Tránsito señalando la obligación que tienen los Directores Territoriales de verificar, antes de firmar las Resoluciones de Habilitación de las empresas de transporte de carga y especial, que en el expediente esté debidamente diligenciado y firmado, por el funcionario que adelantó el trámite y el respectivo coordinador, el Formato de verificación de requisitos exigidos para la correspondiente habilitación que se adopte y adicionalmente que la carpeta esté debidamente foliada. Además reiterando la obligación de hacer seguimiento, a cada empresa que se habilite, del cumplimiento de los plazos contemplados en el Decreto 1079 de 2015, para que soliciten la fijación de la capacidad transportadora, conforme a lo establecido en el artículo 2.2.1.6.7.2, del capítulo 6, del Título 1, Parte 2 del Decreto 1079 de 2015.</t>
  </si>
  <si>
    <t xml:space="preserve">Circular </t>
  </si>
  <si>
    <r>
      <t xml:space="preserve">Hallazgo 4.  Reconocimiento Económico- Información RUNT (Administrativo). 
</t>
    </r>
    <r>
      <rPr>
        <sz val="9"/>
        <rFont val="Calibri"/>
        <family val="2"/>
        <scheme val="minor"/>
      </rPr>
      <t xml:space="preserve">Analizada la información entregada por la Entidad, sobre el reconocimiento económico, realizado en las vigencias 2012 a 2014, a los propietarios de vehículos de transporte de carga que postularon su vehículo para ser desintegrado, y cruzada con los documentos originales que reposan en las carpetas físicas en los Organismos de tránsito ; se estableció que la información con que cuenta el Ministerio de Transporte por intermedio del Registro único Nacional de Tránsito –RUNT-, y con la cual se aprueban los reconocimientos, presenta las  siguientes inconsistencias:
• No se encuentra en el RUNT todas las transformaciones y repotenciaciones que se le han efectuado a los vehículos de transporte de carga.
• Igual sucede con la modificación de los vehículos en sus características, por cambio de tipo de carrocería de volqueta, mezcladoras (mixer), compactadores o recolectores de basura o blindados.
• De las observaciones presentadas por la Dijín  para constatar los guarismos de identificación del vehículo, se presenta la siguiente observación de manera recurrente: “se desconoce la legalidad de transformaciones homologaciones y reaforos, se sugiere verificar la capacidad de carga”. Se encontró que para algunas de las placas de los vehículos de transporte de carga , no es coincidente la capacidad registrada del vehículo en el RUNT, con la que efectivamente se encuentra en las carpetas físicas originales. Para algunas placas, se registra en el RUNT, con capacidad cero (0). </t>
    </r>
  </si>
  <si>
    <t>ADMINISTRATIVO</t>
  </si>
  <si>
    <t xml:space="preserve">La información sobre Transformaciones no se encuentra registrada en el RUNT, ya que este inicio su operación en 2009 y las transformaciones fueron prohibidas antes desde el 2002. La migración realizada por los Organismos de Tránsito no obligo la referente a Transformaciones. </t>
  </si>
  <si>
    <t>Documentar un protocolo para el estudio de los casos particulares y de manera individual, a los vehículos que pretendan acceder a los beneficios del programa, antes de que el vehículo sea desintegrado.</t>
  </si>
  <si>
    <t>Mesas de trabajo intergrupos del Ministerio de Transporte, con el fin de documentar el protocolo.</t>
  </si>
  <si>
    <t>Documento de protocolo para estudios particulares previos a la autorización de la desintegración de vehículo.</t>
  </si>
  <si>
    <r>
      <t xml:space="preserve">
</t>
    </r>
    <r>
      <rPr>
        <b/>
        <u/>
        <sz val="9"/>
        <rFont val="Calibri"/>
        <family val="2"/>
        <scheme val="minor"/>
      </rPr>
      <t xml:space="preserve">Hallazgo 6. Convenio suscrito con el FNA (Administrativo con presunta incidencia Disciplinaria).
</t>
    </r>
    <r>
      <rPr>
        <sz val="9"/>
        <rFont val="Calibri"/>
        <family val="2"/>
        <scheme val="minor"/>
      </rPr>
      <t xml:space="preserve">El Artículo 1° del Decreto 4372 de 2008, determinó que los recursos recibidos por concepto de las cauciones que sean exigibles, se destinarán al "Programa de Promoción para la Reposición y Renovación del Parque Automotor de Carga Nacional".
El Artículo 9° de la Ley 1640 de 2013 , establece que “Los recursos provenientes de lo definido en el artículo 1° del Decreto número 4372 de 2008…Estos recursos podrán invertirse tanto en reposición de vehículos y reconocimiento económico como en proyectos de formalización destinados a financiar alternativas a los propietarios de vehículos de servicio público de carga que puedan servir a los propósitos de las metas de racionalización de la capacidad transportadora que determine el Ministerio de Transporte”.
En el Documento CONPES 3759 del 20 de agosto de 2013 se fijaron los “Lineamientos de Política para la modernización del transporte automotor de carga y declaratoria de importancia estratégica del Programa de Reposición y Renovación del Parque Automotor de Carga”
Se suscribió el Convenio Interadministrativo No. 117 del Ministerio de Transporte y No. 243 del Fondo Nacional del Ahorro en enero 24 de 2014, cuyo objeto es “…EL MINISTERIO promoverá el traslado al FNA de recursos con el fin de otorgar beneficios de tasa compensada, con cargo a este, a las personas pertenecientes al gremio de transportadores, afiliados a través del producto Ahorro Voluntario Contractual (AVC) al FNA que accedan a crédito hipotecario y/o educativo..”.; para lo cual el Ministerio de Transporte efectuó un desembolso de $5.000 millones. 
</t>
    </r>
  </si>
  <si>
    <r>
      <rPr>
        <b/>
        <u/>
        <sz val="9"/>
        <rFont val="Calibri"/>
        <family val="2"/>
        <scheme val="minor"/>
      </rPr>
      <t>Hallazgo 7</t>
    </r>
    <r>
      <rPr>
        <sz val="9"/>
        <rFont val="Calibri"/>
        <family val="2"/>
        <scheme val="minor"/>
      </rPr>
      <t>. Procedimiento Fondo de Subsidio de Sobretasa a la Gasolina -FSSG- (Administrativo)
El Ministerio de Transporte a partir de la Resolución 1496 de mayo 20 de 2011 , ha generado instructivos para la viabilidad técnica de proyectos  y para la autorización del giro de los recursos de proyectos financiados con el FSSG. A través del Formato AAT-F-004, se evalúan los documentos de los proyectos presentados por los gobernadores, como requisito para aprobar la transferencia de los recursos provenientes de este Fondo.
A pesar que existen estos instructivos, la solicitud de informes a los departamentos se rige con lo estipulado en la resolución 1496 de 2011, la cual establece, que "El Ministerio de Transporte, a través de la DIRECCIÓN DE INFRAESTRUCTURA, podrá solicitar en cualquier momento a los departamentos beneficiarios, información relacionada con el manejo de los recursos transferidos; de la misma manera, podrá efectuar visitas aleatorias a las entidades territoriales", evidenciando con ello, que no se encuentra reglamentado por el Ministerio un procedimiento específico que determine periodicidad, contenido y la obligación en la presentación de los informes de manejo a los recursos transferidos del FSSG a los departamentos; razón por la que remiten la información sobre la ejecución de los proyectos de manera facultativa, en respuesta a la solicitud realizada por el Ministerio, pero sin estar regulada la obligatoriedad en el envío de la misma.</t>
    </r>
  </si>
  <si>
    <t>En la revisión realizada por la Contraloría a los expedientes de cada uno de los departamentos beneficiados con los recursos del FSSG, se encontraron las solicitudes de información realizadas por el Ministerio de Transporte, relacionadas con la ejecución de los proyectos a ser ejecutados con dichos recursos. 
Sin embargo, se evidencio que no todos los departamentos dieron respuesta a dichas solicitudes.</t>
  </si>
  <si>
    <t>Modificar el artículo sexto de la Resolución 1496 de 2011, en sentido de establecer  periodicidad y obligación a los departamentos beneficiarios en emitir respuesta a las solicitudes de información de los proyectos aprobados por el MT, financiados con recursos del FSSG.</t>
  </si>
  <si>
    <t>El Grupo de Apoyo Regional  y el Grupo de  Políticas Sectorial, elaborarán el proyecto de modificación de la Resolución y lo enviará a la Oficina Asesora Jurídica para su revisión y VoBo. y posterior firma del Ministro.</t>
  </si>
  <si>
    <t>Resolución
Memorando de remisión</t>
  </si>
  <si>
    <t>DIRECCIÓN DE INFRAESTRUCTURA</t>
  </si>
  <si>
    <r>
      <rPr>
        <b/>
        <u/>
        <sz val="9"/>
        <rFont val="Calibri"/>
        <family val="2"/>
        <scheme val="minor"/>
      </rPr>
      <t>Hallazgo 8</t>
    </r>
    <r>
      <rPr>
        <b/>
        <sz val="9"/>
        <rFont val="Calibri"/>
        <family val="2"/>
        <scheme val="minor"/>
      </rPr>
      <t>.</t>
    </r>
    <r>
      <rPr>
        <sz val="9"/>
        <rFont val="Calibri"/>
        <family val="2"/>
        <scheme val="minor"/>
      </rPr>
      <t xml:space="preserve"> </t>
    </r>
    <r>
      <rPr>
        <u/>
        <sz val="9"/>
        <rFont val="Calibri"/>
        <family val="2"/>
        <scheme val="minor"/>
      </rPr>
      <t xml:space="preserve">Cumplimiento del Plan de Gestión- Ministerio de Transporte vigencia 2014 (Administrativo)
</t>
    </r>
    <r>
      <rPr>
        <sz val="9"/>
        <rFont val="Calibri"/>
        <family val="2"/>
        <scheme val="minor"/>
      </rPr>
      <t xml:space="preserve">El Plan de Gestión formulado por el Ministerio de Transporte para la vigencia 2014, apunta al cumplimiento del objetivo del Plan Nacional de Desarrollo PND; Crecimiento Sostenible y Competitividad, desarrollado por las Direcciones de Tránsito y Transporte e Infraestructura y conformado por 41 metas distribuidas en 22 proyectos.
Como producto de la evaluación adelantada del objetivo Crecimiento Sostenible y Competitividad, se verificaron 27 metas distribuidas entre 15 proyectos.
De la evaluación de las metas verificadas (27 metas) del plan de gestión de la entidad, vigencia 2014; fueron concluidas en su totalidad 11, quedando pendientes 16 metas. 
</t>
    </r>
    <r>
      <rPr>
        <b/>
        <u/>
        <sz val="9"/>
        <rFont val="Calibri"/>
        <family val="2"/>
        <scheme val="minor"/>
      </rPr>
      <t xml:space="preserve">Proyecto: Política Nacional Logística </t>
    </r>
    <r>
      <rPr>
        <sz val="9"/>
        <rFont val="Calibri"/>
        <family val="2"/>
        <scheme val="minor"/>
      </rPr>
      <t xml:space="preserve">
Con respecto a este proyecto, de las cuatro metas que se tomaron como selectiva, se observó que la meta "Estructuración y ejecución de un (1) proyecto de enturnamiento en el nodo logístico de Buenaventura", no se logró cumplir por cuanto a 31 de diciembre de 2014, alcanzaron a estructurar el nodo únicamente.
</t>
    </r>
    <r>
      <rPr>
        <b/>
        <sz val="9"/>
        <rFont val="Calibri"/>
        <family val="2"/>
        <scheme val="minor"/>
      </rPr>
      <t xml:space="preserve">
</t>
    </r>
  </si>
  <si>
    <t xml:space="preserve">Bajos avances y resultados como El Centro Inteligente de Control de Tránsito y Transporte – CICOTT Falta de una ejecución oportuna (tres años de atraso respecto a lo inicialmente propuesto), se aplazan los aportes esperados a la seguridad vial en todo el País, por no disponer de información en tiempo real, de las condiciones de la circulación vial, como insumo para una mejor gestión de las autoridades de tránsito y transporte, en aspectos como: las condiciones físicas de las vías  y el mejoramiento de la administración y supervisión de la infraestructura igualmente con la medición de impactos negativos causados por incidentes y emergencias de tránsito. </t>
  </si>
  <si>
    <t xml:space="preserve">Recopilar todos los informes, actas de reuniones, actas de seguimiento, documentos técnicos para demostrar la trazabilidad y la gestión realizada durante los 3 años. 
</t>
  </si>
  <si>
    <t>La Dirección de Transporte y Tránsito, en aras de desarrollar el CICOTT ha realizado tareas específicas de seguimiento, reuniones y estudios técnicos que van orientados a diseñar conceptualmente el CICOTT para posteriormente realizar implementación. 
Por lo anterior se debe: 
Recopilar toda la evidencia de ejecución de mesas de trabajo, seguimiento y documentación técnica que soporte lo avances  de gestión relacionados con el  CICOTT.</t>
  </si>
  <si>
    <t>Recopilar la evidencia de gestión para el proyecto</t>
  </si>
  <si>
    <r>
      <rPr>
        <b/>
        <sz val="9"/>
        <rFont val="Calibri"/>
        <family val="2"/>
        <scheme val="minor"/>
      </rPr>
      <t xml:space="preserve">Proyecto Administración Gerencia del RUNT. </t>
    </r>
    <r>
      <rPr>
        <sz val="9"/>
        <rFont val="Calibri"/>
        <family val="2"/>
        <scheme val="minor"/>
      </rPr>
      <t xml:space="preserve">
Meta: Plan Integral de Seguridad . Calificación 0. 
Meta Mejoramiento Calidad de Datos / Validación Identidad de las Personas.  La calificación de 50 puntos es el resultado de verificar dos cosas: a) Las actuaciones seguidas tanto por la concesión RUNT como por el Ministerio, buscando mantener en permanente actualización la base de datos del sistema y b) La ausencia (para la vigencia 2014) del convenio a suscribirse con la Registraría Nacional del Estado Civil a efecto de materializar el proceso de validación de identidad de usuarios del sistema)  Los Organismos de Tránsito no han migrado el 100% de la información de RNA  y la información de carga a Run tiene problemas de calidad de datos.
b)   Definir el mecanismo para implementará la validación de la huella con la RNEC, consultando  las implicaciones económicas y contractuales.</t>
    </r>
  </si>
  <si>
    <t>a) Realizar Seguimientos y requerimientos a la concesión y a los organismos de tránsito a efectos de mejorar la calidad de los Datos y culminar migración.
b) Realizar la evaluación necesaria en el marco del contrato, y del usuario para implementar la validación de la huella.</t>
  </si>
  <si>
    <t>a) Definir la estrategia para mejorar la calidad de datos del RNA y culminar la migración a RUNT por parte de los Ots.
b)  Analizar las alternativas viables para implementar la validación de la huella con la BD de RNEC.</t>
  </si>
  <si>
    <t>a) Documento.
b) Documento</t>
  </si>
  <si>
    <t>No aprobación del Crédito BID, y modificación en los objetivos para la estrategia a desarrollar en la gestión vial departamental.</t>
  </si>
  <si>
    <t>Si bien no hubo crédito BID, El Ministerio de Transporte adelantará las siguientes acciones:
A. Institucionalizar el Plan Vial Regional, permitiendo la continuidad del programa en el tiempo para contar con el 100% de los PVD aprobados .
B. Actualizar la metodología para elaboración planes viales y la adopción del mismo mediante acto administrativo. C. Elaboración de la propuesta de documento CONPES encaminado a la solicitud de recursos para el apoyo a las regiones en la elaboración de E&amp;D de los corredores regionales intermodales de transporte.</t>
  </si>
  <si>
    <t xml:space="preserve">
A. Apoyo en la Elaboración de los PVD.
</t>
  </si>
  <si>
    <t xml:space="preserve">
A. PVD aprobados.</t>
  </si>
  <si>
    <t xml:space="preserve">B. Teniendo en cuenta las observaciones aquí planteadas y los resultados de la evaluación ex ante de la primera etapa del PVR - Crédito BID, revisar las fichas actuales y ajustar la metodología para posteriormente adoptarla mediante acto administrativo. 
</t>
  </si>
  <si>
    <t xml:space="preserve">
B. Metodología y proyecto Resolución.</t>
  </si>
  <si>
    <t>C. Adelantar las gestiones pertinentes para la elaboración de la propuesta de documento CONPES.</t>
  </si>
  <si>
    <t xml:space="preserve">
C. Propuesta de documento CONPES </t>
  </si>
  <si>
    <t>Baja efectividad en la ejecución de las tareas misionales legalmente asignadas, Debilidades en la planeación de   las metas  propuestas</t>
  </si>
  <si>
    <t xml:space="preserve">Realizar seguimiento trimestral   al cumplimiento de metas y 
presentar  análisis de avance al Comité  Institucional de Desarrollo Administrativo, para la toma de decisiones </t>
  </si>
  <si>
    <t>Informe  trimestral de avance de la gestión del Ministerio  presentado al Comité  Institucional de Desarrollo Administrativo</t>
  </si>
  <si>
    <t>Informes Trimestral</t>
  </si>
  <si>
    <t>OFICINA ASESORA DE PLANEACIÓN</t>
  </si>
  <si>
    <r>
      <rPr>
        <b/>
        <u/>
        <sz val="9"/>
        <rFont val="Calibri"/>
        <family val="2"/>
        <scheme val="minor"/>
      </rPr>
      <t xml:space="preserve">HALLAZGO 9. INDICADORES DE GESTIÓN ADMINISTRATIVO. </t>
    </r>
    <r>
      <rPr>
        <sz val="9"/>
        <rFont val="Calibri"/>
        <family val="2"/>
        <scheme val="minor"/>
      </rPr>
      <t xml:space="preserve">El Ministerio  se limita a medir la eficacia  y  no cuenta  con  indicadores de  economía  que evalúen  la adecuada adquisición de recursos  y asignación de recurso humano, físico, técnico  para maximizar los resultados  y  de igual forma  de  efectividad , el cual se hace necesario para medir el grado  de satisfacción  que producen los servicios que presta el Ministerio  como es el caso de la implementación de políticas y el otorgamiento de habilitaciones, autorizaciones y registros entre otros, por lo tanto la entidad se limita a medir eficacia  sin considerar  otras variables que midan el impacto  y la eficiencia  de su gestión. </t>
    </r>
  </si>
  <si>
    <t xml:space="preserve">No obstante se  tienen en  algunos procesos  indicadores de  eficiencia y efectividad, no todos los procesos  han  analizado la necesidad  de  diseñar indicadores que  midan   otro tipo de resultados diferentes a la eficacia, que puedan mostrar la gestión desde otros puntos de vista.  </t>
  </si>
  <si>
    <t xml:space="preserve">Revisar  y ajustar los indicadores de todos los procesos con el acompañamiento de la  Oficina Asesora de Planeación, donde se definan indicadores de eficiencia, eficacia y efectividad. </t>
  </si>
  <si>
    <t>Presentar para aprobación del Comité   Institucional de Desarrollo Administrativo la nueva batería de indicadores.</t>
  </si>
  <si>
    <t>Batería de Indicadores</t>
  </si>
  <si>
    <r>
      <rPr>
        <b/>
        <u/>
        <sz val="9"/>
        <rFont val="Calibri"/>
        <family val="2"/>
        <scheme val="minor"/>
      </rPr>
      <t>HALLAZGO 10</t>
    </r>
    <r>
      <rPr>
        <u/>
        <sz val="9"/>
        <rFont val="Calibri"/>
        <family val="2"/>
        <scheme val="minor"/>
      </rPr>
      <t xml:space="preserve">. Desarrollo del diseño y dimensionamiento  en El Centro Inteligente de Control de Tránsito y Transporte – CICOTT (administrativo-con presunta incidencia disciplinaria). 
</t>
    </r>
    <r>
      <rPr>
        <sz val="9"/>
        <rFont val="Calibri"/>
        <family val="2"/>
        <scheme val="minor"/>
      </rPr>
      <t xml:space="preserve">En términos de oportunidad y cumplimiento de metas, los objetivos misionales se vieron afectados por algunos proyectos como el  Centro Inteligente de Control de Tránsito y Transporte – CICOTT por valor de $1.500 millones  no presento ningún avance con un cumplimiento porcentual  de 0%, dado a la improvisación, cambio de jefaturas al interior del Ministerio de Transporte, desconocimiento a profundidad de los temas que abarca este tipo de Centros Inteligentes, conllevó a retrasos e inoportunidad en la implementación, incumplimiento en el Plan Nacional de Desarrollo 2010-2014, teniendo que postergarse para la vigencia 2015 toda la ejecución del proyecto.
</t>
    </r>
  </si>
  <si>
    <t>Desconocimiento de este tipo de proyectos y tecnologías, en un total de más de dos años  para el caso del CICOTT, no hubo gestión en el desarrollo del proyecto entre los involucrados como Mintransporte y Colciencias, evidenciando deficiente planeación, falta de ejecución de los recursos, retrasos e impacto negativo en la gestión de la entidad. Adicionalmente, los informes de seguimiento por parte del supervisor del Ministerio son incompletos no detallan los avances, la situación financiera del proyecto y no se exige a Colciencias la oportunidad en la contratación con un tercero que ejecute el proyecto</t>
  </si>
  <si>
    <t xml:space="preserve">Diseñar del SINITT el cual es el  Sistema Inteligente Nacional para la infraestructura el Tránsito y el Transporte, será el punto central de gestión y coordinación de los diferentes SIT Sistemas Inteligentes que se establezcan en las vías nacionales y los principales puntos de ruptura de las cadenas. El CICOTT con su sistema central gestionará la información del sector Transporte, para la oportuna toma de decisiones y cumplir los objetivos del PND. </t>
  </si>
  <si>
    <r>
      <rPr>
        <b/>
        <u/>
        <sz val="9"/>
        <rFont val="Calibri"/>
        <family val="2"/>
        <scheme val="minor"/>
      </rPr>
      <t>Hallazgo 11.  </t>
    </r>
    <r>
      <rPr>
        <sz val="9"/>
        <rFont val="Calibri"/>
        <family val="2"/>
        <scheme val="minor"/>
      </rPr>
      <t xml:space="preserve">
Plan Estratégico Intermodal de Infraestructura de Transporte – PEIIT- (Administrativo). 
Una vez analizado dicho plan se evidenció que desde junio de 2013, fecha de finalización de la ejecución de la consultoría con EPYPSA , atrasos hasta este momento, en el desarrollo e implementación de la política de transporte y objetivos estratégicos  del PEIIT por parte del Ministerio de Transporte, se postergó hacer la propuesta sectorial para incluirse en el Plan Nacional de Desarrollo 2014-2018,  en el cual se tuviera en cuenta  como prioridades una alineación estratégica Nación-Región, sostenibilidad de infraestructura e impulso a las técnicas y tecnologías amigables con el medio ambiente. El  atraso  conllevó a  que la concreción de la política en el anterior PND, se dejara de aprovechar nuevas estrategias, por lo que estos estudios quedan aplazados en el futuro inmediato, imposibilitando el resultado final a lo que se debe llegar,  que es dotar a la totalidad del territorio nacional, de infraestructura terrestre y marítima con una red estructurada de corredores de transporte de alta eficiencia. </t>
    </r>
  </si>
  <si>
    <t xml:space="preserve">El  atraso conllevó a  que la concreción de la política en el anterior PND, se dejara de aprovechar nuevas estrategias, por lo que estos estudios quedan aplazados en el futuro inmediato, imposibilitando el resultado final a lo que se debe llegar,  que es dotar a la totalidad del territorio nacional, de infraestructura terrestre y marítima con una red estructurada de corredores de transporte de alta eficiencia. </t>
  </si>
  <si>
    <t>Elaborar módulos 1 y 2 del Plan Maestro de Transporte Intermodal 2015-2035 como requisito del PND 2014-2018 (del cual el PEIIT sea insumo y base para la formulación al ser un modelo de transporte como tal, no un Plan Maestro)</t>
  </si>
  <si>
    <t xml:space="preserve">
MODULO 2 - PMTI
* Evaluación Logística de corredores
* Accesos a ciudades
* Fuentes alternativas de financiación
* Análisis Normativo                                                          * Maduración de proyectos </t>
  </si>
  <si>
    <t xml:space="preserve">
Documentos:                                            Módulo 2 del Plan Maestro de transporte Intermodal - PMTI 
</t>
  </si>
  <si>
    <r>
      <rPr>
        <b/>
        <u/>
        <sz val="9"/>
        <rFont val="Calibri"/>
        <family val="2"/>
        <scheme val="minor"/>
      </rPr>
      <t xml:space="preserve">Hallazgo 12 </t>
    </r>
    <r>
      <rPr>
        <b/>
        <sz val="9"/>
        <rFont val="Calibri"/>
        <family val="2"/>
        <scheme val="minor"/>
      </rPr>
      <t>Cobros por inscripción de personas naturales y jurídicas en el RUNT -</t>
    </r>
    <r>
      <rPr>
        <b/>
        <u/>
        <sz val="9"/>
        <rFont val="Calibri"/>
        <family val="2"/>
        <scheme val="minor"/>
      </rPr>
      <t xml:space="preserve"> Resolución Mintransporte número 2108 de 2015. ( Administrativo con presunta incidencia disciplinaria). </t>
    </r>
    <r>
      <rPr>
        <sz val="9"/>
        <rFont val="Calibri"/>
        <family val="2"/>
        <scheme val="minor"/>
      </rPr>
      <t xml:space="preserve">La Resolución 2108 de 2015 expedida por el MT, en el numeral cuarto del artículo primero literal A, solo transcribe parcialmente[2] el nombre completo que debe llevar dicho registro, igual situación acontece con el numeral 52, cambiando la naturaleza del servicio que para este registro establece la Ley y extendiendo irregularmente el cobro de la tarifa a un mayor número de destinatarios como son </t>
    </r>
    <r>
      <rPr>
        <i/>
        <sz val="9"/>
        <rFont val="Calibri"/>
        <family val="2"/>
        <scheme val="minor"/>
      </rPr>
      <t>“todas las Personas Naturales o Jurídicas, Públicas o Privadas”</t>
    </r>
    <r>
      <rPr>
        <sz val="9"/>
        <rFont val="Calibri"/>
        <family val="2"/>
        <scheme val="minor"/>
      </rPr>
      <t>, teniendo en cuenta que legalmente los destinatarios de este registro son “</t>
    </r>
    <r>
      <rPr>
        <i/>
        <sz val="9"/>
        <rFont val="Calibri"/>
        <family val="2"/>
        <scheme val="minor"/>
      </rPr>
      <t xml:space="preserve">todas las Personas Naturales o Jurídicas, Públicas o Privadas </t>
    </r>
    <r>
      <rPr>
        <i/>
        <u/>
        <sz val="9"/>
        <rFont val="Calibri"/>
        <family val="2"/>
        <scheme val="minor"/>
      </rPr>
      <t>que prestan servicios al sector público</t>
    </r>
    <r>
      <rPr>
        <i/>
        <sz val="9"/>
        <rFont val="Calibri"/>
        <family val="2"/>
        <scheme val="minor"/>
      </rPr>
      <t>”</t>
    </r>
    <r>
      <rPr>
        <sz val="9"/>
        <rFont val="Calibri"/>
        <family val="2"/>
        <scheme val="minor"/>
      </rPr>
      <t xml:space="preserve">. .
Esta situación irregular ha generado que los actores del RUNT apliquen el cobro de esta nueva tarifa de una manera general, teniendo solo que aplicarlo a las personas naturales y jurídicas que prestan sus servicios al sector tránsito, realizando un indebido cobro de esta tarifa a cargo de los usuarios del sistema y generando un ingreso indebido al concesionario del RUNT, tal situación se hace evidente con la publicación electrónica realizada sobre este aspecto por la Secretaria de Tránsito y Transporte de Cali , así como del recibo de pago Davivienda número 05527821169 de julio 22 de 2015, donde se cobra la tarifa a una persona natural que no presta servicios al sector público, sino que dicho usuario está tramitando la expedición de su licencia de conducción. Lo anterior, evidencia falencias en la resolución expedida por el Ministerio, así como la deficiente vigilancia a la ejecución del contrato del RUNT, que permitieron el cobro de manera generalizada a todas personas naturales y jurídicas que realizan trámites de tránsito, lo que constituye una conducta con presunta incidencia disciplinaria. 
Igualmente la entidad en su respuesta, manifiesta que “No obstante lo anterior y atendiendo a la observación efectuada por la entidad que usted representa y luego de un nuevo análisis con el equipo de trabajo del Ministerio de Transporte que tiene a su cargo el tema objeto de análisis, se ha considerado modificar los ordinales 52 y 53 del Numeral 4 Literal A del Artículo 1 de la Resolución 2108 de 2015, en el sentido de precisar que la tarifa de $10.100 establecida en la disposición antes mencionada se debe aplicar al registro de personas naturales o jurídicas, públicas o privadas que prestan servicios al sector público de transporte”. Esta modificación fue realizada mediante Resolución 3531 de septiembre 24 de 2015, norma que también  determina que los valores captados por este concepto y por cuenta de la concesión RUNT deberán ser devueltos a los usuarios que efectuaron el pago en el término de un (1) mes, contado a partir de la publicación del presente acto administrativo.
</t>
    </r>
  </si>
  <si>
    <t>Deficiencias de control documental y Debilidades en el proceso de supervisión.</t>
  </si>
  <si>
    <t>Revisión de los actos administrativos existentes, frente al contrato 033 de 2007  y la Demanda Arbitral interpuesta por el concesionario contra el Ministerio de Transporte relacionada con la tarifa por inscripción de personas naturales y jurídicas ante el RUNT y definición de la devolución de los dineros recaudados.</t>
  </si>
  <si>
    <t xml:space="preserve">Análisis de los actos administrativos y expedición de concepto jurídico relacionado con la devolución de los dineros recaudados por inscripción de personas naturales y jurídicas, teniendo en cuenta la demanda arbitral interpuesta por el concesionario.
</t>
  </si>
  <si>
    <t>Concepto</t>
  </si>
  <si>
    <r>
      <rPr>
        <b/>
        <sz val="9"/>
        <rFont val="Calibri"/>
        <family val="2"/>
        <scheme val="minor"/>
      </rPr>
      <t>Hallazgo 13.</t>
    </r>
    <r>
      <rPr>
        <u/>
        <sz val="9"/>
        <rFont val="Calibri"/>
        <family val="2"/>
        <scheme val="minor"/>
      </rPr>
      <t xml:space="preserve"> Niveles de Servicio y Operación - NSO. (Administrativo con presunta incidencia disciplinaria).  </t>
    </r>
    <r>
      <rPr>
        <sz val="9"/>
        <rFont val="Calibri"/>
        <family val="2"/>
        <scheme val="minor"/>
      </rPr>
      <t xml:space="preserve">
El anexo B del contrato 033 de 2007, define en su cláusula séptima, que los acuerdos de niveles de servicio y de operación, son una serie de indicadores cuya medición mensual  garantizara al Ministerio la mejor calidad de servicio posible. Cuando los niveles de servicio y operación sean inferiores a los establecidos, el Concesionario estará obligado a incrementar los traslados  mensuales con destino al “fondo de reposición” en un porcentaje  que resultara después de aplicar la metodología descrita en dicho anexo.
El anexo B en su numeral 7 definen los siguientes indicadores con sus respectivos factores de calidad y los cuales deben iniciar su uso 24 meses después de firmada el acta de inicio del contrato: 
Sin embargo en agosto de 2015 aún siguen sin hacer un efectivo uso de los NSO, lo que indica debilidades en la supervisión del contrato e incumplimientos contractuales. Este incumplimiento contractual de más de 4 años, implica no contar con una de las herramientas fundamentales que permite medir y evaluar si el RUNT funciona o no como sistema de información, además de verificar si el Concesionario está cumpliendo con las exigencias de servicio requeridas para un sistema de información de estas características, lo que constituye una conducta con presunta incidencia disciplinaria. 
</t>
    </r>
  </si>
  <si>
    <t>Debilidades en el proceso de supervisión de la Interventoría y del Ministerio.</t>
  </si>
  <si>
    <t xml:space="preserve">Documento </t>
  </si>
  <si>
    <r>
      <rPr>
        <b/>
        <u/>
        <sz val="9"/>
        <rFont val="Calibri"/>
        <family val="2"/>
        <scheme val="minor"/>
      </rPr>
      <t xml:space="preserve">Hallazgo 14 </t>
    </r>
    <r>
      <rPr>
        <sz val="9"/>
        <rFont val="Calibri"/>
        <family val="2"/>
        <scheme val="minor"/>
      </rPr>
      <t>Contrato 110 de 2014 (Administrativo y presunta incidencia Disciplinaria)</t>
    </r>
    <r>
      <rPr>
        <b/>
        <u/>
        <sz val="9"/>
        <rFont val="Calibri"/>
        <family val="2"/>
        <scheme val="minor"/>
      </rPr>
      <t xml:space="preserve">. </t>
    </r>
    <r>
      <rPr>
        <sz val="9"/>
        <rFont val="Calibri"/>
        <family val="2"/>
        <scheme val="minor"/>
      </rPr>
      <t xml:space="preserve">. El artículo 3 de la Ley 489 de 1998, estipula que la función administrativa se desarrollará conforme a los principios constitucionales, entre otros, los principios de eficiencia y eficacia. 
En el literal i, del numeral 8.3 del Manual de Supervisión e Interventoría de contratos de la entidad, adoptado mediante la Resolución[2] 2444 del 18 de junio de 2010, establece que el Supervisor de los contratos que… “Entregar a la Oficina Asesora de Jurídica – Grupo Contratos, los documentos que se generen con ocasión de la ejecución del contrato o convenio.  La anterior obligación debe hacerse dentro de los cinco (5) días hábiles siguientes a la elaboración o suscripción del documento correspondiente. Deberá mantener al día la documentación de los contratos y/o convenios y controlar el archivo con la finalidad de integrar un expediente claro y completo del desarrollo del contrato y/o convenio”.
Literal d del numeral 8.3 del Manual de supervisión describe: ”Impartir al contratista las instrucciones escritas que se requieran para el adecuado desarrollo del contrato y exigir la presentación de informes mensuales sobre su ejecución, así como los demás informes que solicite el Ministerio de Transporte con estricto apego al Pliego de Condiciones, el Contrato y los demás documentos del proceso de selección”
El 24 de enero de 2014 la Entidad suscribió el contrato 110, cuyo objeto es: “prestación de servicios profesionales para el seguimiento y control de la planeación estratégica e implementación de los registros que componen el Registro Único Nacional de Tránsito”, por un valor total de $45 millones.
En el documento “Estudios y Documentos Previos” se describe la necesidad de contratar un profesional…” a fin de que haga seguimiento y control a la planeación estratégica e implementación de los registros que componen el Registro único Nacional de Tránsito”.
No se observa en los informes que entregó el contratista, el cumplimiento expreso del objeto ni de las obligaciones del contrato. No se soporta el seguimiento y control a la planeación estratégica, solo se describen acciones realizadas mes tras mes, sobre la creación de la Agencia Nacional de seguridad vial y otras actividades. 
Aun cuando la entidad en su respuesta manifiesta que las actividades realizadas por el contratista corresponden a las que fueron establecidas en el contrato, los documentos que reposan en el expediente contractual no soportan dichas labores.
Lo anterior por deficiente seguimiento y control en la ejecución del contrato. Lo que trae como consecuencia, una posible comisión de una conducta disciplinaria por incumplimiento a lo establecido en el literal i del numeral 8.3, literal d del numeral 8.3, del Manual de Supervisión e Interventoría de contratos y desconociendo el debido cumplimiento de los deberes y prohibiciones contenidos en los artículos 34 y 35 establecidos en la Ley 734 de 2002. </t>
    </r>
  </si>
  <si>
    <t>No se da cumplimiento al Manual de Supervisión e Interventoría.</t>
  </si>
  <si>
    <t>Realizar capacitación sobre el contenido y aplicación del Manual de Supervisión e Interventoría.</t>
  </si>
  <si>
    <t>Documento
Registro de asistencia a la Capacitación</t>
  </si>
  <si>
    <t>Documento</t>
  </si>
  <si>
    <r>
      <rPr>
        <b/>
        <u/>
        <sz val="9"/>
        <rFont val="Calibri"/>
        <family val="2"/>
        <scheme val="minor"/>
      </rPr>
      <t>Hallazgo 16.</t>
    </r>
    <r>
      <rPr>
        <u/>
        <sz val="9"/>
        <rFont val="Calibri"/>
        <family val="2"/>
        <scheme val="minor"/>
      </rPr>
      <t xml:space="preserve"> Documentación contratos Proyecto RUNT (Administrativo con presunta incidencia Disciplinaria). </t>
    </r>
    <r>
      <rPr>
        <sz val="9"/>
        <rFont val="Calibri"/>
        <family val="2"/>
        <scheme val="minor"/>
      </rPr>
      <t xml:space="preserve">
En el literal i, del numeral 8.3 del Manual de Supervisión e Interventoría de contratos de la entidad, adoptado mediante la Resolución  2444 del 18 de junio de 2010, establece que el Supervisor de los contratos que… “Entregar a la Oficina Asesora de  Jurídica – Grupo Contratos, los documentos que se generen con ocasión de la ejecución del contrato o convenio.  La anterior obligación debe hacerse dentro de los cinco (5) días hábiles siguientes a la elaboración o suscripción del documento correspondiente.
Deberá mantener al día la documentación de los contratos y/o convenios  y controlar el archivo con la finalidad de integrar un expediente claro y completo  del desarrollo del contrato y/o convenio”.
Literal d del numeral 8.3 del Manual de supervisión describe: ”Impartir al contratista las instrucciones escritas que se requieran para el adecuado desarrollo del contrato y exigir la presentación de informes mensuales sobre su ejecución, así como los demás informes que solicite el Ministerio de Transporte con estricto apego al Pliego de Condiciones, el Contrato y los demás documentos del proceso de selección”.
Revisados algunos contratos suscritos bajo el Proyecto RUNT, se observó lo siguiente: 
1. No se encuentra toda la documentación de ejecución del contrato, que permita establecer el cumplimiento de las obligaciones del contratista .Si bien en la respuesta a la observación se informa que los documentos y productos se encuentra en la supervisión del contrato; es importante señalar que el Manual de supervisión exige que éstos deben entregarse a la Oficina Asesora de Jurídica con el fin de… “controlar el archivo con la finalidad de integrar un expediente claro y completo del desarrollo del contrato”
2. Algunos expedientes no cuenta con el total de actas suscritas y designación de supervisor .
3. La justificación de las prórrogas en el plazo de ejecución y adición en valor de algunos de los contratos, se sustentan en “garantizar la prestación del servicio, en especial para el seguimiento y control de la planeación e implementación de los registros que componen el Registro Único Nacional de Tránsito”, argumento que en ciertas ocasiones no guarda relación con las actividades ejecutadas por el contratista.
Lo anterior genera incumplimiento en lo establecido en el manual de supervisión e interventoría de la entidad, con lo cual se presenta una posible comisión de una conducta disciplinaria, desconociendo el debido cumplimiento de los deberes y prohibiciones contenidos en los artículos 34 y 35 establecidos en la Ley 734 de 2002.</t>
    </r>
  </si>
  <si>
    <t>Capacitaciones realizadas</t>
  </si>
  <si>
    <r>
      <rPr>
        <b/>
        <u/>
        <sz val="9"/>
        <rFont val="Calibri"/>
        <family val="2"/>
        <scheme val="minor"/>
      </rPr>
      <t>Hallazgo 19. Obras de Infraestructura realizadas por los Entes Gestores de los SITM. (Administrativo</t>
    </r>
    <r>
      <rPr>
        <sz val="9"/>
        <rFont val="Calibri"/>
        <family val="2"/>
        <scheme val="minor"/>
      </rPr>
      <t>) No se dispone de información financiera cierta de los proyectos, como se evidencia en las cifras reflejadas en los Estados de Inversión Acumulada – E.I.A., Consolidados ya que los Entes Gestores no reportan la totalidad de la información</t>
    </r>
  </si>
  <si>
    <t>Los Entes gestores (Transmetro y Metrocali) no reportan la información financiera de acuerdo con los parámetros del manual financiero. Del SITP  de Bogotá solo se consolidaba la troncal NQS con financiación del Banco Mundial</t>
  </si>
  <si>
    <t>Requerir a los Entes gestores Transmetro y Metrocali el envío de toda la información financiera de los proyectos SITM de acuerdo con los parámetros del manual financiero y consolidar por parte de la UMUS la información.</t>
  </si>
  <si>
    <t>Estados de inversión acumulada -EIA conciliados con Transmetro y Metrocali con la totalidad de la información de ejecución de infraestructura</t>
  </si>
  <si>
    <t xml:space="preserve">Estado de inversión acumulada conciliada </t>
  </si>
  <si>
    <t>Requerir al Ente gestor Transmilenio el envío de toda la información financiera de los proyectos SITM de acuerdo con los parámetros del manual financiero y consolidar por parte de la UMUS la información.</t>
  </si>
  <si>
    <t>Estados de inversión acumulada -EIA conciliados con Transmilenio con la totalidad de la información de ejecución de infraestructura</t>
  </si>
  <si>
    <r>
      <rPr>
        <b/>
        <u/>
        <sz val="9"/>
        <rFont val="Calibri"/>
        <family val="2"/>
        <scheme val="minor"/>
      </rPr>
      <t>Hallazgo 20. Entrega de la Obras de Infraestructura de los Entes Gestores de los SITM a los Entes Territoriales. Administrativa.</t>
    </r>
    <r>
      <rPr>
        <sz val="9"/>
        <rFont val="Calibri"/>
        <family val="2"/>
        <scheme val="minor"/>
      </rPr>
      <t xml:space="preserve"> En la vigencia 2014, con excepción de Transmilenio, ninguno de los Entes Gestores de los SITM, ha realizado la entrega formal de las obras de infraestructura realizadas a cada uno de los Entes Territoriales conforme a lo dispuesto en el Manual Financiero</t>
    </r>
  </si>
  <si>
    <t xml:space="preserve">No se dispone de procedimientos debidamente aprobados por los entes territoriales  y entes gestores para la entrega y recibo de la infraestructura </t>
  </si>
  <si>
    <t xml:space="preserve">Requerir a los entes gestores y entes territoriales, la definición de los procedimientos y plazos para la entrega de las obras de infraestructura, con las salvedades dispuestas en el Manual Financiero </t>
  </si>
  <si>
    <t xml:space="preserve">Procedimientos elaborados para entrega de obras por el ente gestor y entidad territorial, con las salvedades dispuestas en el Manual Financiero </t>
  </si>
  <si>
    <t xml:space="preserve">Procedimientos requeridos </t>
  </si>
  <si>
    <r>
      <rPr>
        <b/>
        <u/>
        <sz val="9"/>
        <rFont val="Calibri"/>
        <family val="2"/>
        <scheme val="minor"/>
      </rPr>
      <t>Hallazgo 21. Flujo de los recursos Aportados por cada Fuente de Financiación y Ejecutados por los Entes Gestores en los Proyectos SITM y su Consolidación Parcial. Administrativ</t>
    </r>
    <r>
      <rPr>
        <sz val="9"/>
        <rFont val="Calibri"/>
        <family val="2"/>
        <scheme val="minor"/>
      </rPr>
      <t xml:space="preserve">a. A 31 de diciembre de 2014, se estableció que el EIA consolidado registra en el rubro de entradas de efectivo ( Ingresos) un saldo por la suma de $1.86 billones, mientras la información suministrada por la UMUS con relación al total de los aportes por fuentes Nación y aportes entes territoriales a pesos corrientes desembolsados totalizan $8.27 billones, lo que genera una diferencia de 6,41 billones </t>
    </r>
  </si>
  <si>
    <t>Estados de inversión acumulada -EIA conciliados con Transmetro y Metrocali con la totalidad de la información financiera</t>
  </si>
  <si>
    <t xml:space="preserve">Estados de inversión acumulada -EIA conciliados con Transmilenio con la totalidad de la información financiera </t>
  </si>
  <si>
    <r>
      <t>H</t>
    </r>
    <r>
      <rPr>
        <b/>
        <u/>
        <sz val="9"/>
        <rFont val="Calibri"/>
        <family val="2"/>
        <scheme val="minor"/>
      </rPr>
      <t>allazgo 22. E.I.A. Conciliaciones de Saldos Disponibles por Fuentes de Financiación y los Saldos de Cierre en Efectivo al Final del Periodo del E.I.A., de los SETP. (Administrativo</t>
    </r>
    <r>
      <rPr>
        <sz val="9"/>
        <rFont val="Calibri"/>
        <family val="2"/>
        <scheme val="minor"/>
      </rPr>
      <t>). Entre el EIA Acumulado y Consolidado y los EIA por cada ente gestor de los SETP, se establecieron diferencias entre los saldos de fuentes disponibles contra los saldos de cierre de efectivo al final del periodo en los libros contables .</t>
    </r>
  </si>
  <si>
    <t xml:space="preserve">Debilidades en el control interno de los entes gestores al momento de elaborar, revisar, aprobar, presentar y remitir la respectiva información financiera </t>
  </si>
  <si>
    <t>Requerir a los entes gestores para que en las notas explicativas reflejen las diferencias entre los saldos de las fuentes disponibles y se sustenten adecuadamente</t>
  </si>
  <si>
    <t>Conciliaciones debidamente sustentadas</t>
  </si>
  <si>
    <t xml:space="preserve">Conciliación por ente gestor </t>
  </si>
  <si>
    <r>
      <rPr>
        <b/>
        <u/>
        <sz val="9"/>
        <rFont val="Calibri"/>
        <family val="2"/>
        <scheme val="minor"/>
      </rPr>
      <t>Hallazgo 23.  Estado de la infraestructura en los Sistemas Integrados de Transporte Masivo – SITM. (Administrativo)</t>
    </r>
    <r>
      <rPr>
        <sz val="9"/>
        <rFont val="Calibri"/>
        <family val="2"/>
        <scheme val="minor"/>
      </rPr>
      <t xml:space="preserve"> Los SITM presentan retraso en la ejecución de las obras que componen su infraestructura, respecto a lo programado en los documentos CONPES. Las obras han presentado demoras por la no entrega oportuna de los estudios, dificultades en la consecución de predios, retrasos en el traslado de redes, incumplimiento de cronogramas, en algunas ocasiones, por causas atribuibles a los contratistas y la falta de coordinación interinstitucional.</t>
    </r>
  </si>
  <si>
    <t>Deficiencia en la implementación de la Política Nacional de Transporte Urbano y Masivo, que se ejecuta con el apoyo y acompañamiento del Gobierno Nacional, en cuanto a la obligación de seguimiento que éste debe realizar a los proyectos SITM y que se encuentra establecido en los convenios de cofinanciación referidos.</t>
  </si>
  <si>
    <t xml:space="preserve">Se realizará conjuntamente entre el Ministerio de Transporte y los Entes Gestores, un plan de Acción concertado entre las partes, con el objeto de establecer los Hitos necesarios para el cumplimiento de los objetivos trazados en los diferentes CONPES a fin dar cumplimiento a los recursos asignados en su componente de Infraestructura. Esta acción se ejecutará para aquellos proyectos que a la fecha presenten un avance físico en su ejecución menor al 90% ( salvo Transcaribe). </t>
  </si>
  <si>
    <t xml:space="preserve">Elaborar plan de acción  para los Sistemas de: Bucaramanga, Medellín, Cali </t>
  </si>
  <si>
    <t>Plan de Acción</t>
  </si>
  <si>
    <r>
      <rPr>
        <b/>
        <u/>
        <sz val="9"/>
        <rFont val="Calibri"/>
        <family val="2"/>
        <scheme val="minor"/>
      </rPr>
      <t>Hallazgo 24. Estado de la infraestructura en los Sistemas Estratégicos de Transporte Público- SETP. (Administrativo</t>
    </r>
    <r>
      <rPr>
        <sz val="9"/>
        <rFont val="Calibri"/>
        <family val="2"/>
        <scheme val="minor"/>
      </rPr>
      <t>)El seguimiento a cargo del Ministerio no se ha constituido en una herramienta efectiva para la formulación de acciones tendientes al cumplimiento de las obligaciones establecidas en los convenios de cofinanciación; por lo tanto se han generado atrasos en la obtención de mejoras de las condiciones de transporte público de pasajeros en las ciudades con SETP.</t>
    </r>
  </si>
  <si>
    <t>Ninguno de los SETP se ha implementado dentro de los periodos establecidos en los CONPES, debido a que las obras no se han terminado, entre otras porque en su estructuración no se tuvo en cuenta el estado de las redes de servicios públicos, intervención de los centros históricos, la dificultad particular para la adquisición predial y la disponibilidad de recursos por parte de los municipios.</t>
  </si>
  <si>
    <t xml:space="preserve">Elaborar plan de acción </t>
  </si>
  <si>
    <t>Falta de efectividad en el acompañamiento a los entes ejecutores y autoridades locales de tránsito y transporte, como parte del seguimiento que realiza el Ministerio de Transporte a la ejecución de las obligaciones contempladas en los convenios, función consignada en la Resolución 269 de 2012, que se evidencia, en el escaso desarrollo de políticas y mecanismos de administración de la demanda para garantizar la prestación del servicio en condiciones de calidad y seguridad, afectándose la eficiencia en la gestión del Ministerio, por cuanto impacta su obligación contractual  de coordinación de acciones con los entes territoriales, que permitan superar este aspecto de la demanda, y mejoren integralmente la calidad en la operación de los SITM.
Entonces las demandas de en los SITM se encuentran por debajo de los niveles esperados.
Las fechas de entrada en operación de los SETP no se han cumplido.</t>
  </si>
  <si>
    <t>Desarrollar planes de acción y mejoramiento. Con base en lo anterior, desde el ministerio de transporte se vienen adelantando planes de acompañamiento y seguimiento a los entes gestores con el fin de fortalecer procesos como:
1. Fortalecimiento institucional: diagnostico, evaluación y propuesta de la estructura organizacional de los entes gestores que va desde el conocimiento del organigrama general hasta el conocimiento del manual de funciones de los profesionales y/o áreas que hacen parte del ente gestor.
2. Fortalecimiento técnico: con base en las estructuraciones técnicas desarrolladas contratadas por los entes gestores, el ministerio de transporte acompaña al equipo técnico para revisar la incorporación apropiada de las diferentes variables que hacen parte del componente técnico y que son requeridas para una implementación gradual de los sistemas. Estos componentes están asociados a: 
- La construcción de la matriz o/d (demanda estimada y proyectada), en conjunto con los planes de expansión de las ciudades.
- Seguimiento al comportamiento de la demanda vs. La incorporación gradual de la oferta de transporte
- Seguimiento a la operación para validar parámetros de niveles de servicio.</t>
  </si>
  <si>
    <t>Mesas Técnicas de trabajo con los entes gestores para formular planes de acción</t>
  </si>
  <si>
    <t>Informes Técnico de Seguimiento a la operación.</t>
  </si>
  <si>
    <r>
      <t xml:space="preserve">Hallazgo 26. Seguridad en la prestación del servicio de los SITM. (Administrativo).
</t>
    </r>
    <r>
      <rPr>
        <sz val="9"/>
        <rFont val="Calibri"/>
        <family val="2"/>
        <scheme val="minor"/>
      </rPr>
      <t xml:space="preserve">La Política Nacional de Transporte Urbano PNTU, sustentada tanto en la Ley 86 de 1989 como en la Ley 310 de 1996, con el objetivo de prestar un servicio de transporte público en condiciones de seguridad, implementó los Sistemas Integrados de Transporte Masivo SITM en distintas ciudades, estimando con ello; una disminución sustancial de los eventos de accidentes de tránsito en el área de influencia de los corredores intervenidos por los sistemas en mención. Sin embargo, la realidad ha sido otra, durante la operación de los sistemas, los vehículos que componen su flota han estado involucrados en accidentes de tránsito que han dejado lesionados e incluso víctimas fatales, como se muestra en el cuadro a continuación. </t>
    </r>
  </si>
  <si>
    <t>La implementación de los sistemas integrados de transporte masivo SITM no han tenido el impacto deseado en cuanto a los beneficios planteados en los documentos conpes, que se relacionan con la política de garantizar la prestación de un servicio de transporte urbano de mayor seguridad en la que prevalece la protección de los usuarios, y sin que desde el seguimiento que realiza el Ministerio de Transporte, se hayan coordinado gestiones efectivas a nivel interinstitucional (entidades del orden nacional, territorial y Banca Multilateral)  tendientes a realizar ajustes asertivos que permitan el adecuado desarrollo de los sistemas de transporte
ACCIDENTALIDAD A CAUSA DEL ESTADO DE LA FLOTA DE LOS SITM</t>
  </si>
  <si>
    <t>Desarrollar planes de acción y mejoramiento, con el fin de atacar externalidades asociadas a la seguridad en la operación de los SITM y SETP. 
Con base en lo anterior, desde el ministerio de transporte se vienen adelantando planes de acompañamiento y seguimiento a los entes gestores con el fin de fortalecer procesos como:
1. Fortalecimiento institucional: diagnostico, evaluación y propuesta de la estructura organizacional de los entes gestores que va desde el conocimiento del organigrama general hasta el conocimiento del manual de funciones de los profesionales y áreas que hacen parte del ente gestor.
2. Fortalecimiento técnico: con base en las estructuraciones técnicas desarrolladas contratadas por los entes gestores, el ministerio de transporte acompaña al equipo técnico para revisar la incorporación apropiada de las diferentes variables que hacen parte del componente técnico y que son requeridas para una implementación gradual de los sistemas. Estos componentes están asociados a: 
- Planes de modernización de flota.
- Manual de operaciones.
- Condiciones de seguridad en la operación
- Sistemas de Gestión y Control de Flota.</t>
  </si>
  <si>
    <t>Informes Técnico de Seguimiento a la seguridad operacional</t>
  </si>
  <si>
    <r>
      <t xml:space="preserve">Hallazgo 28. reestructuración de rutas en los SITM y los SETP.(Administrativo).
</t>
    </r>
    <r>
      <rPr>
        <sz val="9"/>
        <rFont val="Calibri"/>
        <family val="2"/>
        <scheme val="minor"/>
      </rPr>
      <t>El esquema de redefinición de rutas de transporte público urbano no se ha cumplido en su totalidad en las ciudades de implementación de los SITM, ya que las autoridades de tránsito y transporte, en parte, no han ejecutado eficazmente esta obligación, sumado a que  los mecanismos de seguimiento por parte del Gobierno Nacional, no han sido lo suficientemente efectivos para impulsar estrategias que permitan agilizar los procesos a cargo de estos entes territoriales como parte de las acciones que debe coordinar con los diferentes entes de orden Nacional y Territorial, 
en razón a la obligación que le fue establecida en los convenios de cofinanciación.
De otra parte, en razón a que los SETP implementados no han comenzado su operación, es más, ninguno ha finalizado las obras de infraestructura que los componen; por ende, las entidades territoriales no han aplicado la reestructuración de las rutas de transporte público, proceso que debió desarrollarse de manera general, entre la vigencia 2009 y 2012, pero que según la información remitida por el Ministerio de Transporte, se estará desarrollando entre el 2015 y 2021, dependiendo de la estructuración técnica operativa que la sustente.
a partir del seguimiento que realiza el Ministerio de Transporte, no se ha exigido el cumplimiento de obligaciones a cargo de los entes territoriales, ni se han implementado estrategias efectivas de manera conjunta con los entes participantes, con el fin de avanzar oportunamente en la re-estructuración de rutas con el propósito de obtener una movilidad segura, equitativa, integrada, eficiente, accesible y ambientalmente sostenible para las entidades territoriales, tal como lo prevé la implementación de estos sistemas a través del Decreto 3422 de 2009.</t>
    </r>
  </si>
  <si>
    <t xml:space="preserve">En general, en cuanto a las obligaciones establecidas para la Nación en los Convenios de Cofinanciación suscritos, se evidencia que los mecanismos de seguimiento por parte del Gobierno Nacional, no han sido lo suficientemente eficaces para impulsar estrategias que permitan agilizar los procesos a cargo de los entes territoriales como parte de las acciones que debe coordinar con los diferentes entes de orden Nacional y Territorial, dentro del marco regulatorio que establece la política en cuanto al tema de aplicación de la reorganización de rutas de transporte público, que por ende implica, la incorporación de flota a los sistemas
No se ha presentado reorganización de rutas en el marco de los SITM, adicionalmente no se cuenta con la implementación de los SETP.
</t>
  </si>
  <si>
    <t>Desarrollar planes de acción y mejoramiento, con el fin de formular escenarios para reestructurar servicios de la operación de los SITM y SETP.
Con base en lo anterior, desde el ministerio de transporte se vienen adelantando planes de acompañamiento y seguimiento a los entes gestores con el fin de fortalecer procesos como:
1. Fortalecimiento institucional: diagnostico, evaluación y propuesta de la estructura organizacional de los entes gestores que va desde el conocimiento del organigrama general hasta el conocimiento del manual de funciones de los profesionales y/o áreas que hacen parte del ente gestor.
2. Fortalecimiento técnico: con base en las estructuraciones técnicas desarrolladas contratadas por los entes gestores, el ministerio de transporte acompaña al equipo técnico para revisar la incorporación apropiada de las diferentes variables que hacen parte del componente técnico y que son requeridas para una implementación gradual de los sistemas. Estos componentes están asociados a:  
- Parámetros operacionales asociados a la oferta como: diseño de   servicios, intervalos de     despacho, flota, indicadores operacionales, revisión cobertura.
- Proceso de reorganización de servicios y/o rutas.
- Plan de implementación.
- Sistema de recaudo.
- Infraestructura mínima requerida para la entrada en operación: vías, patios, estaciones de integración, talleres.</t>
  </si>
  <si>
    <t>Informes Técnico de Seguimiento a la reestructuración de rutas</t>
  </si>
  <si>
    <r>
      <rPr>
        <b/>
        <u/>
        <sz val="9"/>
        <rFont val="Calibri"/>
        <family val="2"/>
        <scheme val="minor"/>
      </rPr>
      <t>Hallazgo 29.</t>
    </r>
    <r>
      <rPr>
        <sz val="9"/>
        <rFont val="Calibri"/>
        <family val="2"/>
        <scheme val="minor"/>
      </rPr>
      <t xml:space="preserve"> (Administrativo con presunta incidencia Disciplinaria)Contratación suscrita para el grupo de seguridad vial del MT, El  Ministerio creo el Grupo de Seguridad Vial a través de la Resolución 7498 de 2003, modificadas con resoluciones 385 de 2008 y 1505 de 2010, El documento Conpes 3764 recomienda crear una Unidad de Seguridad Vial, dentro de la Estructura del Ministerio de manera que cuente con capacidad requerida para ejecutar los proyectos y desarrollar las acciones del PNSV incluidos en el Contrato de Préstamo con la Banca Multilateral, por lo tanto por resolución 6314 del 24 de diciembre de 2013 se da la "creación del Grupo interno de trabajo. conformar Grupo de Seguridad Vial como grupo interno del Viceministerio de Transporte" para desarrollar funciones de apoyo y seguimiento a la implementación de la Política de Seguridad Vial del MT y de articulación de la institucionalidad en materia de seguridad vial </t>
    </r>
  </si>
  <si>
    <t xml:space="preserve">la conformación del grupo se dio mediante resolución 2237 del 10 de julio de 2015, compuesta por la Asesora y dos profesionales y una secretaria, No obstante se observa que durante la vigencia 2014 El viceministro de Transporte suscribió 35 contratos, sufragados con recursos del préstamo BID para adquirir bienes y servicios , sin que los respectivos procesos fueran adelantados por el Grupo de Seguridad Vial </t>
  </si>
  <si>
    <t xml:space="preserve">Elaborar hoja de ruta  donde se evidencien los procesos que en coordinación con los miembros del Grupo interno de trabajo de seguridad vial del viceministerio de Transporte, deberá adelantar el personal asesor en materia técnica, legal, presupuestal y financiera requeridos, bajo el liderazgo del coordinador de Grupo, para asegurar el eficiente cumplimiento de las funciones del grupo. </t>
  </si>
  <si>
    <t>Mesa de trabajo interno del grupo y los asesores técnicos.
Elaboración de documento</t>
  </si>
  <si>
    <t>Como resultado de la revisión de cada uno de los informes de los consultores durante toda la ejecución de los contratos, 135 y 139 de 2014, no se evidencia en el expediente algunos  productos requeridos, no se realiza una modificación al contrato de común acuerdo entre las partes. Por lo que se incumple con normas disciplinarias por parte del supervisor del contrato</t>
  </si>
  <si>
    <t>Elaborar la matriz que incluya todos los Riesgos identificados del Proceso de Contratación, estableciendo su clasificación, , la parte que debe asumir el Riesgo, los tratamientos que se puedan realizar  y las características del monitoreo más adecuado para administrarlo</t>
  </si>
  <si>
    <t xml:space="preserve"> DIRECCIÓN DE TRANSPORTE Y TRÁNSITO - OFICINA ASESORA JURÍDICA</t>
  </si>
  <si>
    <r>
      <rPr>
        <b/>
        <u/>
        <sz val="9"/>
        <rFont val="Calibri"/>
        <family val="2"/>
        <scheme val="minor"/>
      </rPr>
      <t>Hallazgo 33.  Seguridad Vial en el Transporte Público. (Administrativo).</t>
    </r>
    <r>
      <rPr>
        <u/>
        <sz val="9"/>
        <rFont val="Calibri"/>
        <family val="2"/>
        <scheme val="minor"/>
      </rPr>
      <t xml:space="preserve">
</t>
    </r>
    <r>
      <rPr>
        <sz val="9"/>
        <rFont val="Calibri"/>
        <family val="2"/>
        <scheme val="minor"/>
      </rPr>
      <t>Las políticas en transporte público urbano, apuntan a implementar acciones que mejoren la movilidad en las ciudades colombianas y principalmente, a que se preste un servicio de transporte público en condiciones de calidad y seguridad para los usuarios.
Sin embargo, la movilidad pública está enfrentando a nivel general problemas con la ilegalidad e informalidad  en el transporte, que ha venido incrementándose como consecuencia de la demanda de personas que hacen uso de ellos, desconociendo que este servicio, no se ofrece bajo los parámetros de seguridad y calidad que se requieren para evitar que los mismos afecten de manera directa la integridad de las personas y no establezcan garantías para el usuario en caso que sucedan accidentes que involucren esta modalidad de transporte. La  situación local descrita, generada por la falta de implementación de acciones y normativas efectivas, en primera instancia,  tanto del Gobierno Nacional a través del Ministerio de Transporte como de los entes territoriales, que sean contundentes para controlar esta actividad en el transporte público, lo que ha permitido que un número cada vez más representativo de usuarios opten por alternativas diferentes al transporte legalmente constituido, con los riesgos que ello representa.
El Gobierno Nacional ha considerado a través del nuevo Plan de Desarrollo 2014-2018, implementar acciones para incrementar y regular el uso de modos no motorizados (bicicleta, viaje a pie o tricimóvil, entre otros) y su integración con otros modos de transporte; al igual que medidas contra la ilegalidad y la informalidad. En complemento, plantea liderar acciones que permitan concientizar a los particulares de no prestar un servicio sin autorización, así como la obligación de las autoridades de retener el vehículo cuando se presta un servicio no autorizado, conforme a lo establecido en la Ley 336 de 1996,</t>
    </r>
  </si>
  <si>
    <t>Existen debilidades en las acciones locales implementadas y en la coordinación y apoyo de las entidades del orden nacional, en los operativos que se han desarrollado en las principales vías de las ciudades afectadas por esta problemática, ya que han sido ineficaces por cuanto esta modalidad de transporte se ha acrecentado, trasladando a los usuarios mismos, los riesgos que se puedan generar por su utilización.  Lo descrito, hace evidente la existencia de debilidades para dar cumplimiento a lo establecido en la Ley 489 de 1998 y Decreto 089 de 2011 CITAR ARTICULO ESPECIFICO, en cuanto a las funciones del Ministerio de Transporte respecto a la formulación de políticas, así como las actividades regulatorias, articulación y coordinación con las entidades descentralizadas del sector transporte.</t>
  </si>
  <si>
    <t xml:space="preserve">Cumplimiento del Artículo 204 del Plan Nacional de Desarrollo 2014-2018  Estímulos para el uso de la bicicleta y los tricimóviles no motorizados </t>
  </si>
  <si>
    <t xml:space="preserve">Promover  el uso de modos no motorizados y tecnologías limpias, tales como bicicleta, tricimóviles y transporte peatonal en todo el territorio nacional,  para incrementar  el uso de modos no motorizados (bicicleta, viaje a pie o tricimóvil, entre otros) y su integración con otros modos de transporte. </t>
  </si>
  <si>
    <t xml:space="preserve">Campaña </t>
  </si>
  <si>
    <t>Reglamentar  la prestación del servicio de transporte público en tricimóviles no motorizados y la posibilidad de alimentación de los mismos a los SITM, SETP, SITP y SITR de acuerdo con las necesidades propias de cada sistema.</t>
  </si>
  <si>
    <t>Proyecto de Decreto</t>
  </si>
  <si>
    <t>En Coordinación con la DITRA realizar mesas de trabajo  con las autoridades territoriales, en 5 regiones distintas,  para informarlos y  concientizarlos   respecto de las reglamentaciones vigentes y sobre sus obligaciones de control y vigilancia del servicio de transporte para combatir la informalidad y la ilegalidad en la jurisdicción que les corresponde y la forma como pueden coordinar con las autoridades operativas para el control a la informalidad.</t>
  </si>
  <si>
    <t>Mesas de trabajo</t>
  </si>
  <si>
    <r>
      <rPr>
        <b/>
        <u/>
        <sz val="9"/>
        <rFont val="Calibri"/>
        <family val="2"/>
        <scheme val="minor"/>
      </rPr>
      <t xml:space="preserve">Hallazgo 34. </t>
    </r>
    <r>
      <rPr>
        <sz val="9"/>
        <rFont val="Calibri"/>
        <family val="2"/>
        <scheme val="minor"/>
      </rPr>
      <t>Reglamentación ley 1242 de 2008 (Administrativo con presunta incidencia disciplinaria)</t>
    </r>
    <r>
      <rPr>
        <b/>
        <u/>
        <sz val="9"/>
        <rFont val="Calibri"/>
        <family val="2"/>
        <scheme val="minor"/>
      </rPr>
      <t xml:space="preserve"> </t>
    </r>
    <r>
      <rPr>
        <sz val="9"/>
        <rFont val="Calibri"/>
        <family val="2"/>
        <scheme val="minor"/>
      </rPr>
      <t xml:space="preserve"> La Ley 1242 de 2008, por la cual se establece el Código Nacional de Navegación y Actividades Portuarias Fluviales, es de interés público y tiene como objetivos proteger la vida y el bienestar de todos los usuarios del modo fluvial, promover la seguridad en el transporte fluvial y en las actividades de navegación y operación portuaria fluvial, resguardar el medio ambiente de los daños que la navegación y el transporte fluvial le puedan ocasionar. 
El Artículo 44 y siguientes del Capítulo IX, de la Ley 336 de 1996, por el cual se adopta el Estatuto Nacional de Transporte, contiene los aspectos de un régimen sancionatorio en materia de Transporte fluvial. 
Dada la importancia que tiene la implementación del código y siendo el Ministerio de Transporte la autoridad fluvial nacional que define, orienta, vigila e inspecciona la ejecución de políticas en el ámbito nacional de toda la materia relacionada con la navegación fluvial y las actividades portuarias fluviales; le corresponde en ejercicio de sus funciones desarrollar una normatividad que fomente el uso del modo de transporte fluvial, procurando su viabilidad como actividad comercial. La deficiente planeación y coordinación de la entidad en la generación de política y/o regulación de manera oportuna; trae consigo que el transporte fluvial, las actividades de navegación y la promoción de la seguridad en este modo de transporte; así como la mitigación del daño que pueda causar la navegación al medio ambiente; no estén acordes a los adelantos  operativos y tecnológicos que se den en relación con el transporte fluvial y la actividad portuaria , desconociendo el debido cumplimiento de los deberes y prohibiciones contenidos en los artículos 34 y 35 establecidos en la Ley 734 de 2002. 
</t>
    </r>
  </si>
  <si>
    <t>Deficiente planeación y coordinación de la entidad en la generación de política y/o regulación de manera oportuna;</t>
  </si>
  <si>
    <t>Actualizar la reglamentación  del servicio público de transporte fluvial</t>
  </si>
  <si>
    <t xml:space="preserve">Estructurar proyecto de modificación de la reglamentación de transporte fluvial contenida en el capítulo 2,título 3, Parte 2, Libro 2 del Decreto 1079 de 2015. </t>
  </si>
  <si>
    <t>Han pasado seis (6) años desde la promulgación de esta Ley, sin que la entidad haya implementado la normatividad respecto a:
• Elaboración de un Plan de Acción Fluvial  que establecerá la estrategia de desarrollo de las vías fluviales de la Nación y de las actividades fluviales, en el largo, mediano y corto plazo. Desde el año 2012 el Ministerio de Transporte, en su plan de acción, ha proyectado la elaboración del Plan Fluvial; sin embargo, solo hasta finales de 2013, se suscribió un convenio  Interadministrativo de cooperación con el Ministerio de Comercio Exterior y Cooperación para el desarrollo del Reino de los Países Bajos, en el cual se acordó la formulación del Plan Maestro Fluvial.</t>
  </si>
  <si>
    <t>El Gobierno Nacional, celebró  un convenio con el Gobierno de los Países Bajos, para la elaboración del  PLAN MAESTRO FLUVIAL PARA COLOMBIA, PMF. El cual se ejecutó en dos módulos, uno a cargo del Departamento Nacional de Planeación, DNP y otro del Ministerio de Transporte (este ultimo con las firmas ARCADIS - JESICA)</t>
  </si>
  <si>
    <t>Las actividades de ARCADIS – JESICA para PLAN MAESTRO FLUVIAL son las siguientes:
* Ordenamiento institucional
* Infraestructura fluvial
* Financiación 
* Integración de todos los elementos en Plan Maestro Fluvial de Colombia 
(Los componentes Operativo y Promocional fueron realizadas por un consorcio entre Panteia/Witteveen+Bos/STG (WPANS) para el DNP)</t>
  </si>
  <si>
    <t xml:space="preserve">* Formulación del Plan Maestro Fluvial para Colombia 
* Desarrollo del Conpes del Plan Maestro de Transporte Intermodal (que acoge los resultados del Plan Maestro Fluvial) </t>
  </si>
  <si>
    <t>falta de planeación en el desarrollo de políticas y regulaciones técnicas</t>
  </si>
  <si>
    <t>Adelantar proyectos y estudios para la adecuada planeación y toma de decisiones.</t>
  </si>
  <si>
    <t>Realizar estudio de oferta y demanda de servicio público de transporte fluvial de pasajeros en Puerto Asís-Puerto Leguízamo, Puerto Carreño- Puerto Gaitán, Leticia y zonas de influencia</t>
  </si>
  <si>
    <t>Estudio</t>
  </si>
  <si>
    <t>Iniciar la migración de la información de las Inspecciones Fluviales al REGISTRO NACIONAL FLUVIAL (RNF),  diseñado  por el Ministerio en el año 2015 , para el manejo en línea y en tiempo real de la información de esta modalidad.</t>
  </si>
  <si>
    <t>Migración de registros de 20 Inspecciones Fluviales</t>
  </si>
  <si>
    <r>
      <rPr>
        <b/>
        <u/>
        <sz val="9"/>
        <rFont val="Calibri"/>
        <family val="2"/>
        <scheme val="minor"/>
      </rPr>
      <t>Hallazgo 36</t>
    </r>
    <r>
      <rPr>
        <sz val="9"/>
        <rFont val="Calibri"/>
        <family val="2"/>
        <scheme val="minor"/>
      </rPr>
      <t xml:space="preserve">
Regulación del transporte férreo -  (Administrativo).
El marco normativo del transporte férreo colombiano  dispone de un conjunto de leyes, decretos y resoluciones no estructurados ni organizados, siendo ellos genéricos en su alcance y ámbito de aplicación , no existiendo un marco normativo general que regule este sector</t>
    </r>
  </si>
  <si>
    <t xml:space="preserve">La legislación existente se encuentra desactualizada conforme a las nuevas necesidades sociales y avances técnicos vigentes, por lo que no se dispone de mecanismos que posibiliten la ágil actuación de la administración dentro del modelo actual de operadores ferroviarios privados de Colombia.
Sin unanimidad en la aplicación de unas normas comunes, el régimen de construcción y explotación de infraestructuras férreas es distinto en cada caso, generando inseguridad jurídica tanto para los operadores ferroviarios como para los usuarios del sistema , desconociendo los avances de países que han adoptado este medio de transporte masivo de pasajeros y mercancías, como una alternativa efectiva para su economía. 
</t>
  </si>
  <si>
    <r>
      <rPr>
        <b/>
        <u/>
        <sz val="9"/>
        <rFont val="Calibri"/>
        <family val="2"/>
        <scheme val="minor"/>
      </rPr>
      <t xml:space="preserve">Hallazgo 37 </t>
    </r>
    <r>
      <rPr>
        <sz val="9"/>
        <rFont val="Calibri"/>
        <family val="2"/>
        <scheme val="minor"/>
      </rPr>
      <t xml:space="preserve">
Red férrea en operación – (Administrativo).
De acuerdo a la importancia que ostenta el subsector de transporte férreo, el gobierno nacional en su Plan Nacional de Desarrollo - PND 2010 – 2014, estableció como indicadores de desarrollo en el programa de “Construcción, mejoramiento, rehabilitación, mantenimiento y operación de corredores férreos por concesión”, el aumento de las toneladas de carga transportadas y los kilómetros de red férrea concesionada en operación, pero según datos registrados en el sistema , se evidencia que no se ha adelantado avance alguno en materia de nuevos kilómetros de red férrea en operación, y por el contrario, existe destrucción de los actuales tramos de red con que contaba el país.</t>
    </r>
  </si>
  <si>
    <t>Motivado por el incumplimiento del indicador de nuevos kilómetros de red férrea en operación, se trae a colación para su revisión el cumplimiento del indicador de kilómetros de red férrea concesionada en operación, que aunque precario en su cumplimiento, ayuda a entender el estado actual de la red férrea en el país; el avance real en este indicador fue nulo, ya que el país contaba al inicio del periodo objeto de análisis, con una línea base de 906 kilómetros de red férrea y al final del periodo contaba con 848 kilómetros , destruyéndose 58 kilómetros</t>
  </si>
  <si>
    <r>
      <rPr>
        <b/>
        <u/>
        <sz val="9"/>
        <rFont val="Calibri"/>
        <family val="2"/>
        <scheme val="minor"/>
      </rPr>
      <t xml:space="preserve">Hallazgo 39.  Análisis de la realidad el sector transporte  (Administrativo y presunta incidencia Disciplinaria). </t>
    </r>
    <r>
      <rPr>
        <b/>
        <sz val="9"/>
        <rFont val="Calibri"/>
        <family val="2"/>
        <scheme val="minor"/>
      </rPr>
      <t xml:space="preserve"> </t>
    </r>
    <r>
      <rPr>
        <sz val="9"/>
        <rFont val="Calibri"/>
        <family val="2"/>
        <scheme val="minor"/>
      </rPr>
      <t xml:space="preserve">Analizando el contrato No 210, se observó lo siguiente:
• Se suscribió el contrato bajo el subcomponente del contrato de préstamo BID, denominado: “Servicios de transporte de carga logística”, definido específicamente para: “busca eliminar cuellos de botella en la provisión de servicios de transporte y logísticos con el fin de facilitar el comercio internacional, acercar al productor nacional a mercados globales y fortalecer las cadenas productivas nacionales”. Sin embargo, no se logra identificar el nexo entre el citado subcomponente con el objeto contractual, alcance de los servicios y los productos que debería entregar el contratista.
• En lo que respecta al contrato, no se observa coherencia entre lo señalado en el objeto, con el alcance de los servicios y los productos entregables. Toda vez, que el objeto apuntaba a analizar la planificación y regulación de los servicios de transporte de carga y logística a través de un esquema institucional liderado por dos entidades; mientras que en el alcance de los servicios se establecen acciones que muestren de manera expresa el cumplimiento del objeto”
• Con respecto a los productos y entregables, se determinó que el contratista entregaría dos documentos; sin embargo, al leer el contenido de los informes, no se observó de manera especifica, la presentación del diagnostico del funcionamiento del sector transporte, ni la propuesta de lineamientos estratégicos para planificación y regulación internacional de transporte de siete países, aspectos institucionales de las dos entidades descritas en el objeto del contrato (visión, misión, definiciones y funciones generales), entre otras, que no se encuentra una efectiva relación con lo estipulado en el alcance de los servicios.
</t>
    </r>
  </si>
  <si>
    <t xml:space="preserve">Deficiente planeación en la suscripción de contrato, y en el seguimiento y control en la ejecución del mismo. Lo cual presenta una presunta comisión de una conducta disciplinaria, desconociendo el debido cumplimiento de los deberes y prohibiciones contenidos en los artículos 34 y 35 establecidos en la Ley 734 de 2002. </t>
  </si>
  <si>
    <t>Acompañar y apoyar el proceso de implementación de estas dos nuevas entidades del sector para que sean funcionales al cumplimiento de los objetivos trazados en el subcomponente relacionados con la eliminación de restricciones a la movilidad y a la logística, así como la inserción de productos colombianos en mercados internacionales. Lo anterior sujeto a las disponibilidades presupuestales que se destinen para el funcionamiento de dichas entidades.</t>
  </si>
  <si>
    <t>* Desarrollar mesas técnicas de trabajo que le permitan a las nuevas entidades abordar temáticamente los avances en la Política Nacional Logística y sus requerimientos coyunturales.
*Elaborar los informes derivados de las mesas de trabajo 
*Brindar los insumos necesarios para que las nuevas entidades desarrollen en el marco de sus competencias las acciones necesarias para el fortalecimiento de la Política Nacional Logística</t>
  </si>
  <si>
    <t xml:space="preserve">
Informes de Seguimiento</t>
  </si>
  <si>
    <r>
      <rPr>
        <b/>
        <u/>
        <sz val="9"/>
        <rFont val="Calibri"/>
        <family val="2"/>
        <scheme val="minor"/>
      </rPr>
      <t xml:space="preserve">Hallazgo 40. Acercamiento y acompañamiento con la industria automotriz  (Administrativo y presunta incidencia Disciplinaria). </t>
    </r>
    <r>
      <rPr>
        <sz val="9"/>
        <rFont val="Calibri"/>
        <family val="2"/>
        <scheme val="minor"/>
      </rPr>
      <t xml:space="preserve"> Analizado la ejecución del contrato No 155, se observó lo siguiente:
• El objeto contratado, alcance de los servicios y productos esperados del contratista, no guardan relación con el subcomponente. “Modernización del transporte de carga”, el cual define que: “ contempla el desarrollo e implementación de lineamientos de política y acciones tendientes a la modernización, formalización y desarrollo empresarial y laboral del servicio de transporte de carga por carretera”.
• No se observa en los informes mensuales entregados por el contratista, el cabal cumplimiento del objeto ni de las actividades especificas del contrato. Se describe en cada uno de estos informes, actividades tales como: verificación de carpetas, revisión de expedientes, digitalización, organización documental y Análisis de información para la expedición de certificación de cumplimiento para su reposición que cumplen en su totalidad los requisitos, Apoyar en las labores de Archivo exigido, Apoyo en la organización y verificar física de carpetas correspondientes al archivo de Desintegración física, Accidentes y hurtos, Atención personal y telefónica a ciudadanos y funcionarios, entre otras. 
</t>
    </r>
  </si>
  <si>
    <t>Aun cuando la entidad en su respuesta manifiesta que las actividades realizadas por el contratista corresponden a las que fueron establecidas en el contrato, los documentos que reposan en el expediente contractual no soportan totalmente el acercamiento con los gremios del sector y la industria automotriz; generación de  conceptos sobre las propuestas, requerimientos y ofrecimientos que formularon los actores estratégicos, ni propuestas de mejora a los procesos y procedimientos de planeación, ejecución y evaluación de programa.
Lo anterior, por deficiente planeación, seguimiento y control en la ejecución del contrato. Con lo cual se presenta una posible comisión de una conducta disciplinaria, desconociendo el debido cumplimiento de los deberes y prohibiciones contenidos en los artículos 34 y 35 establecidos en la Ley 734 de 2002.</t>
  </si>
  <si>
    <t>Desarrollar talleres de socialización y mesas de trabajo con actores de la cadena de transporte de carga, en las cuales se promueva la vinculación de personas al programa de renovación del parque automotor de carga, en aras de fortalecer el proceso de modernización del parque automotor como parte fundamental de una política Nacional Logística que promueve servicios eficientes y sostenibles</t>
  </si>
  <si>
    <t xml:space="preserve">*Programar talleres de socialización sobre los avances en nuevas tecnologías en el sector transporte 
*Desarrollar capacitaciones al sector sobre transporte sostenible y la importancia de la renovación del parque automotor para la logística nacional
</t>
  </si>
  <si>
    <t xml:space="preserve">Informe de talleres
</t>
  </si>
  <si>
    <r>
      <rPr>
        <b/>
        <u/>
        <sz val="9"/>
        <rFont val="Calibri"/>
        <family val="2"/>
        <scheme val="minor"/>
      </rPr>
      <t xml:space="preserve">Hallazgo 43 </t>
    </r>
    <r>
      <rPr>
        <sz val="9"/>
        <rFont val="Calibri"/>
        <family val="2"/>
        <scheme val="minor"/>
      </rPr>
      <t xml:space="preserve">Implementación y Seguimiento de los Planes Viales Departamentales PVD. (Administrativo)
Como parte de los Planes Viales Departamentales – PVD, el Plan de Intervención y Programa de Inversión de la red vial, identifica la infraestructura de transporte, el tipo de intervención y la inversión necesaria para mantener o mejorar el nivel de servicio y la operatividad de las vías, permitiendo establecer que el 59%  (13) de los departamentos, cuentan con una ejecución de la inversión programada para las vías priorizadas menor al 50% y el 55% (12) de los departamentos, han intervenido en un porcentaje menor al 50%, la cantidad de vías priorizadas dentro del plan vial de la red a su cargo. Aunado a lo anterior, se verificó que los datos registrados en las matrices de seguimiento de los Planes de Intervención y Programas de Inversión de los departamentos que opera el Ministerio de Transporte; en relación con la inversión programada y ejecutada en el periodo de análisis , difieren en algunos casos de los inscritos en dichas matrices </t>
    </r>
  </si>
  <si>
    <t>Incumplimiento en las inversiones programadas por parte de los departamentos</t>
  </si>
  <si>
    <r>
      <rPr>
        <b/>
        <u/>
        <sz val="9"/>
        <rFont val="Calibri"/>
        <family val="2"/>
        <scheme val="minor"/>
      </rPr>
      <t xml:space="preserve">Hallazgo 46 </t>
    </r>
    <r>
      <rPr>
        <sz val="9"/>
        <rFont val="Calibri"/>
        <family val="2"/>
        <scheme val="minor"/>
      </rPr>
      <t xml:space="preserve">  SINC.
La plataforma en la cual fue desarrollado el SINC (ArcGIS 9.x) requiere ser estructurada nuevamente en su totalidad para lograr la migración a las nuevas versiones de esta plataforma , lo que impacta de manera negativa la gestión de la Entidad, en cuanto al cumplimiento de los objetivos del programa Plan Vial Regional, orientado a facilitar la competitividad e integración de los departamentos, a través de la implementación de procesos y herramientas de gestión vial eficientes
</t>
    </r>
  </si>
  <si>
    <t>Como consecuencia de la deficiente planeación, control y seguimiento por parte del Ministerio a las actividades ejecutadas previamente para el análisis, diseño e implementación del software.</t>
  </si>
  <si>
    <r>
      <rPr>
        <b/>
        <u/>
        <sz val="9"/>
        <rFont val="Calibri"/>
        <family val="2"/>
        <scheme val="minor"/>
      </rPr>
      <t>HALLAZGO  48</t>
    </r>
    <r>
      <rPr>
        <sz val="9"/>
        <rFont val="Calibri"/>
        <family val="2"/>
        <scheme val="minor"/>
      </rPr>
      <t xml:space="preserve">. Procedimientos, controles y mapa de  riesgos en defensa judicial y pago de sentencias  - Administrativo.
De la prueba de recorrido realizada  por la CGR a la Oficina Asesora Jurídica del MT, se pudo establecer que los procedimientos, controles y mapa de riesgos de la defensa judicial y del pago de sentencias del MT no son integrales, hecho que se evidencia por lo siguiente:
e) El procedimiento de defensa judicial publicado e implementado por el MT  no presenta tablero de indicadores, ni tampoco tiene regulado dentro de su SGC (plataforma DARUMA 4) el procedimiento para establecer su defensa judicial. De otra parte, el procedimiento presentado dentro de la prueba de recorrido, se encuentra desactualizado frente a las últimas directrices establecidas en el CPACA , en especial en lo concerniente al proceso de traslado y notificación de las demandas , etapas  probatorias y alegatos de conclusión.  
f) El mapa de riesgos existe, pero el mismo no ha sido actualizado por la entidad desde abril de 2010, existen riesgos  no contenidos en el MAPA DE RIESGOS (Código DJU-R-001) vigente en la entidad, el actual solo contiene h) No existe un procedimiento oficializado que permita evidenciar los controles establecidos por el proceso desde el momento del pago de una sentencia judicial hasta el momento de ser presentado en el Comité de Conciliaciones para determinar si se inicia o no acción de repetición . </t>
    </r>
  </si>
  <si>
    <t>Falta ingresar el procedimiento de defensa judicial al SGC-DARUMA y revaluar el mapa de riesgos.</t>
  </si>
  <si>
    <t xml:space="preserve">El procedimiento de defensa judicial esta en revisión, lo mismo que el mapa de riesgos, se incorporaran en el SGC - DARUMA. Para las acciones de repetición- se reitera  el memorando 20141320257333-16/12/2014.tabla de datos par control de acciones de repetición </t>
  </si>
  <si>
    <t>Se verificará nuevamente el borrador de procedimiento de defensa judicial y mapa de riesgos para documentarlo en el SGC-DARUMA. Se reitera oficio sobre acciones de repetición.</t>
  </si>
  <si>
    <t>Memorando  remisorio al facilitador de Daruma.  memorando reiterando el control de las acciones de repetición.</t>
  </si>
  <si>
    <t>OFICINA ASESORA JURÍDICA</t>
  </si>
  <si>
    <r>
      <rPr>
        <b/>
        <sz val="9"/>
        <rFont val="Calibri"/>
        <family val="2"/>
        <scheme val="minor"/>
      </rPr>
      <t xml:space="preserve">HALLAZGO 49. </t>
    </r>
    <r>
      <rPr>
        <sz val="9"/>
        <rFont val="Calibri"/>
        <family val="2"/>
        <scheme val="minor"/>
      </rPr>
      <t xml:space="preserve">Control a la gestión procesal de la entidad - Administrativo. f) Teniendo en cuenta la importancia que tiene para la entidad el SISTEMA UNICO DE GESTION E INFORMACION LITIGIOSA DEL ESTADO – LITIGOB , como mecanismo esencial de control de su gestión procesal, se verifican debilidades en su debida alimentación y actualización, hecho que se demuestra en los informes de las auditorías realizadas por la Oficina de Control Interno del MT durante la vigencia 2014g) De la prueba de recorrido realizada al Grupo de Defensa Judicial del MT, se verifican dificultades para la obtención de la información al interior de la entidad y construcción de efectivos medios de prueba que respalden y consoliden la posición institucional frente a los debates judiciales de la entidad, buscando la obtención de su eficaz defensa jurídica. 
h) De la prueba antes mencionada, se pudo establecer que el Grupo Defensa Judicial en la sede central tiene dificultades para coordinar un efectivo control y seguimiento al personal profesional encargado de la defensa judicial de la entidad en sus Direcciones Territoriales. 
i) En una visita realizada el pasado 10 de febrero de 2015 a las instalaciones del Grupo de Defensa Judicial de la Oficina Asesora Jurídica del MT, se realizó un muestreo aleatorio a 10 expedientes de control procesal, con el objeto de examinarlos y cotejar información contenidos en los expedientes contra la contenida en su sistema de control, encontrando que el Proceso 404339 de 2013 seguido contra este ministerio, no reporta actividades procesales en dicho sistema.
Falta de mantenimiento al sistema de gestión documental , observando 437 radicados pendientes de depuración que corresponden a las vigencias 2011, 2012 y 2013, hecho que se demuestra con las pruebas de auditoria realizados por la Oficina de Control Interno del MT  durante la vigencia 2014.
</t>
    </r>
  </si>
  <si>
    <t>Falta de actualización de las actuaciones de los procesos judiciales al sistema de información litigiosa LITIGOB- hoy EKOGUI. Falta de actualización del sistema  de correspondencia-Orfeo</t>
  </si>
  <si>
    <r>
      <rPr>
        <b/>
        <u/>
        <sz val="9"/>
        <rFont val="Calibri"/>
        <family val="2"/>
        <scheme val="minor"/>
      </rPr>
      <t xml:space="preserve">Hallazgo 50. </t>
    </r>
    <r>
      <rPr>
        <sz val="9"/>
        <rFont val="Calibri"/>
        <family val="2"/>
        <scheme val="minor"/>
      </rPr>
      <t>MORA EN EL PAGO DE SENTENCIAS. Se verifican  fallos en firme y ejecutoriados desde agosto de 2010 a marzo de 2014 que no se han pagado a la fecha, de es tos algunos presentan mora por causas atribuibles a la entidad. Esta situación hace evidente la existencia de fallas de coordinación y control entre los sujetos que intervienen  en el actual proceso de pago, presumiéndose el desconocimiento del procedimiento para pago de sentencias.</t>
    </r>
  </si>
  <si>
    <t>Memorando</t>
  </si>
  <si>
    <t>SUBDIRECCIÓN DEL TALENTO HUMANO</t>
  </si>
  <si>
    <r>
      <rPr>
        <b/>
        <u/>
        <sz val="9"/>
        <rFont val="Calibri"/>
        <family val="2"/>
        <scheme val="minor"/>
      </rPr>
      <t>Hallazgo 52.</t>
    </r>
    <r>
      <rPr>
        <sz val="9"/>
        <rFont val="Calibri"/>
        <family val="2"/>
        <scheme val="minor"/>
      </rPr>
      <t xml:space="preserve"> Contratos 399 y 212 del 2014. - Administrativo, con presunta incidencia Disciplinaria y Penal.
El Contrato interadministrativo 399 de noviembre 25 de 2014, plantea en su objeto la prestación de servicios para realizar un programa de capacitaciones, bajo la modalidad semipresencial, virtual y teórico - práctica sobre seguridad vial , orientado al desarrollo de habilidades y competencias, que permitan que funcionarios de tránsito y transporte del país generen conciencia sobre su deber y compromiso en las labores encomendadas en el marco de su rol frente a la comunidad y el ministerio; de otra parte, el contrato 212 de agosto 15 de 2014 plantea en su objeto el diseño y la realización de un protocolo de investigación con sus respectivos instrumento-encuesta nacional y aplicar un instrumento-encuesta nacional que permita estudiar e investigar los conocimientos, actitudes y prácticas de los colombianos en los temas relacionados con la seguridad vial, teniendo en cuenta los parámetros internacionales de medición de estos temas . Estos 2 contratos evidencian las siguientes inconsistencias:
 Para la CGR y según los soportes allegados, se puede establecer que el Contrato 399 de 2014 no está debidamente justificado, teniendo en cuenta que los considerandos 8 a 14 del contrato  plantea una necesidad relacionada con la problemática de la seguridad vial, surgida en la necesidad del Observatorio Nacional de Seguridad Vial del Ministerio de Transporte - MT de apalancar sus procesos de gestión de conocimiento en importantes desarrollos pedagógicos que involucren no solo a los usuarios del tránsito, sino a los funcionarios encargados de la gestión del tránsito y dela seguridad vial en los niveles territoriales y nacionales . De otra parte, los estudios previos del contrato , establece que “es justificable que desde el MT, como ente rector de la seguridad vial en Colombia, se promueva el desarrollo de procesos pedagógicos orientados a la generación de capacidades y competencias individuales y sociales para una movilidad segura desde una mirada integral y sistemática. Las cuales deben ser desarrolladas tanto en profesionales responsables  del diseño y realización de los planes, proyectos y acciones para la construcción de la cultura de seguridad vial como de la ciudadanía en general”. 
También se observa que en este contrato, los estudios previos  (sin fecha), en el análisis del sector  de octubre de 2014 realizados por el Coordinador del Grupo Runt y la Directora de Transporte y Transito del MT, así como el Acto Administrativo de Justificación  (sin fecha) suscrito por el Secretario General del MT y en el considerado 14 del contrato  también suscrito por el Secretario General del MT, determinan que esta contratación se encuentra enmarcada en la actividad “desarrollar estudios, investigaciones, divulgación y programa de capacitación para la fijación de políticas en materia de seguridad vial, riesgo, reversión y seguimiento del RUNT” dentro del proyecto “ADMINISTRACION GERENCIAL DEL RUNT Y ORGANIZACIÓN PARA LA INVESTIGACION Y DESARROLLO EN EL SECTOR TRANSITO Y TRANSPORTE LEY 1005 DE 2006 REGION NACIONAL” Código BNPIN 0011100530000, proyecto debidamente inscrito en el Banco de Proyectos de inversión del DNP y en cuya descripción se encuentra el objeto pretendido”.
Los recursos fuente para este contrato afectan la dependencia 006 MT- administración Gerencial RUNT y el gasto C-520-600-13 Administración Gerencial del Runt y organización para la investigación y desarrollo en el sector tránsito y transporte, pero al consultar la ficha EBI  – del Sistema Unificado de Inversiones y Finanzas Publicas – SUIFP del DNP, Código BPIN 0011100530000 se establece que la actividad se denomina “desarrollar estudios, investigaciones, divulgación y programa de capacitación para la fijación de políticas en materia de seguridad, riesgo, reversión y seguimiento del RUNT”, es decir que presuntamente existe una indebida fundamentación del contrato, presentando una actividad de “seguridad vial” cuando no la es, el tema de “seguridad” contenido en la ficha EBI antes mencionada, tiene un alcance más técnico y especifico , no el genérico plasmado en el contrato y en sus soportes precedentes; soportes y contrato que además nunca vinculan aspectos que garantice la sostenibilidad del sistema, la actualización del software, hardware, los bienes y servicios necesarios para efectuar el registro, validación, autorización del registro, los cuales de alguna manera desarrollan los conceptos de seguridad, riesgo, reversión y seguimiento del RUNT contenidos en la actividad de la ficha EBI. La entidad en su respuesta enmarca un concepto amplio con el objeto de desvirtuar la observación, pero la realidad es que se termina sufragando un gasto contenido en el objeto convenido con recursos del proyecto RUNT, cuando los mismos tienen una destinación específica; lo máximo permitido es realizar “estudios” en seguridad vial solo para atender la evolución de la operación del Runt. Por último, se resalta que temas de divulgación y programas de capacitación en materia de seguridad vial tiene recursos propios en otros proyectos de inversión de la entidad. 
Igualmente la entidad en su respuesta  reconoce que en los estudios previos, en el acto administrativo de justificación de la contratación directa y en el contrato mismo evidencian un simple error de transcripción de la actividad mencionada, pero que no es cierto que la fundamentación fue alterada, presentándola como una actividad de “seguridad vial” cuando no lo es, por cuanto, el objeto del contrato se enmarca de manera expresa en la actividad citada, pues no tiene una connotación exclusivamente técnica e informática. También se afirma que la CGR no valoro las condiciones particulares del contrato, lo que para este ente de control no es cierto, porque fue precisamente el MT el que no valoró efectivamente la fuente y la inversión de los recursos del contrato, al determinar que un tema propio de seguridad vial fuera sufragado con recursos del RUNT que tienen destinación específica, sin contar con los soportes efectivos que lo determinen y solo en la respuesta se manifiesta que “las capacitaciones planteadas a fin de garantizar la calidad de la información requerida por la plataforma RUNT y permitir generar indicadores veraces de la información reportada por los funcionarios encargados de las actividades de tránsito y transporte en el país”, aspecto que además resulta cuestionable en el sentido que la CGR también reviso los temarios de los eventos y los productos suministrados por el Contratista para desarrollar el servicio objeto del contrato, hallando que no se encontró en ninguno de sus apartes el desarrollo de actividades que vincularan la operación del RUNT.
De esta manera, no se encuentra relación lógica y coherencia entre el objetivo específico del contrato y la necesidad que se registra en la ficha BPIN del proyecto RUNT, donde se presenta la actividad descrita en el proyecto para el 2014 relacionada con “Desarrollar estudios, investigaciones, divulgación y programa de capacitación para la fijación de políticas en materia de seguridad, riesgo, reversión y seguimiento del RUNT” y bajo la cual se suscribió el contrato No. 399 de 2014, el cual fue dirigido en su mayoría a funcionarios de los organismos de tránsito  y para una mínima parte de funcionarios de las Direcciones Territoriales del Ministerio de Transporte.
 Una situación similar se presenta en el Contrato de Consultoría 212 de 2014 donde los estudios previos con su Justificación  suscritos por la Asesora y Coordinadora del Grupo de Seguridad Vial del MT de mayo 19 de 2014 y el Pliego de Condiciones  de junio de 2014 emitidos dentro del concurso de méritos abierto CM – VT 069 – 2014 mencionan que esta contratación se encuentra enmarcada en la actividad “estudios de transporte, tránsito y seguridad vial para establecer y atender la evolución de la operación del RUNT” dentro del proyecto “ADMINSTRACION GENERAL DEL RUNT Y ORGANIZACIÓN PARA LA INVESTIGACION Y DESARROLLO EN EL SECTOR TRANSITO Y TRANSPORTE LEY 1005 DE 2006 REGION NACIONAL” Código BNPIN 0011100530000, proyecto debidamente inscrito en el Banco de Proyectos de inversión del DNP y en cuya descripción se encuentra el objeto pretendido”. 
Al consultar la ficha EBI  – del sistema Unificado de Inversiones y Finanzas Publicas – SUIFP del DNP - Código BPIN 0011100530000, se establece que la actividad coincide con la relacionada con los documentos precontractuales, pero el estudio previo con su Justificación de mayo 19 de 2014 no tiene la debida fundamentación en el sentido que dichos soportes hacen referencia con aspectos relacionadas a estudios e investigaciones de seguridad vial en cabeza del MT, sin guardar relación directa con la operación del RUNT, destacando que del proyecto RUNT se asignaron los recursos con los que se sufragó este contrato; de esta manera el MT no valoro efectivamente la fuente y la inversión de los recursos del contrato, al determinar que un tema propio de seguridad vial fuera sufragado con recursos del RUNT que tienen destinación específica, sin contar con los soportes efectivos que lo determinen. Se resalta que temas relacionados con el diseño y realización de protocolos de investigación y aplicación de estos instrumentos para permitir estudios e investigaciones en temas de seguridad vial, tiene recursos propios en otros proyectos de inversión de la entidad. 
La entidad afirma en su respuesta que con “relación con la denominación del proyecto contenido en la ficha EBI, es menester indicar que el nombre del proyecto incluye dos componentes de manera complementaria. El primero de ellos es la administración gerencial del RUNT, y el segundo es la organización para la investigación y desarrollo en el sector tránsito y transporte. En este sentido, el proyecto contiene tanto actividades para la administración gerencial del RUNT, como para la investigación y desarrollo en el sector tránsito y transporte”. Igualmente menciona que “no es dable afirmar que los estudios e investigaciones obtenidos en el marco del contrato 212 de 2014 no guarden relación alguna con el proyecto RUNT. Se reitera que la información obtenida resulta valiosa para retroalimentar la información contenida en el Registro Único Nacional de Tránsito”.
Analizado el alcance del objeto contractual, se verifica que no hay una efectiva correlación o un claro conector entre el servicio suministrado por el contratista con la actividad contenida en la ficha EBI , toda vez que los documentos precontractuales y contractuales contenidos en la carpeta del contrato no establecen claramente como el diseño y la realización de un protocolo de investigación para estudiar e investigar los conocimientos, actitudes y prácticas de los colombianos en temas de Seguridad Vial, pueden de una manera directa y efectiva establecer y atender la evolución de la operación del RUNT, fin último de estos recursos; si bien la respuesta aduce una serie de argumentos con la intención de hacerlo, su resultado y efectiva utilidad para el RUNT a la fecha resulta incierta, más aun cuando no se estableció un método para ello.
La situación descrita en este literal, observa que si bien es cierto que la información reportada por el RUNT es un insumo importante para delinear las políticas respectivas en materia de transporte y tránsito, este aspecto no puede distraer el verdadero objetivo que deben alcanzar los recursos administrados por este sistema, el abuso de esta atribución compromete la inversión conveniente de los mismos y debilita a futuro la efectiva ejecución del proyecto RUNT.
</t>
    </r>
  </si>
  <si>
    <t>PENAL Y DISCIPLINARIO</t>
  </si>
  <si>
    <r>
      <rPr>
        <b/>
        <sz val="9"/>
        <rFont val="Calibri"/>
        <family val="2"/>
        <scheme val="minor"/>
      </rPr>
      <t>HALLAZGO 54:Liquidaciones contractuales</t>
    </r>
    <r>
      <rPr>
        <sz val="9"/>
        <rFont val="Calibri"/>
        <family val="2"/>
        <scheme val="minor"/>
      </rPr>
      <t xml:space="preserve"> Dentro de los contratos a cargo del MT que fueron suscritos en vigencias anteriores al 2014 y que se encuentran terminados pero sin liquidar, se encuentran (7) en la vigencia 2012, (23) en la vigencia 2013 y (47) en la vigencia 2014, para un total de (77) contratos terminados pero sin liquidar.</t>
    </r>
  </si>
  <si>
    <t>Deficiencias en el proceso de supervisión y de control de la gestión contractual, generando incertidumbre en cuanto al nivel de ejecución de dichos contratos y el estado de posibles deudas existentes entre las partes, situación que puede generar eventuales conflictos jurídicos entre la entidad y sus contratistas.</t>
  </si>
  <si>
    <t>Socializar el Manual de Contratación de la Entidad  en el entendido de reiterar las obligaciones que asisten a las unidades ejecutoras en torno al desarrollo de procesos contractuales, así como el ejercicio de las actividades y responsabilidades propias de los supervisores, entre las cuales se encuentran,  remitir información correspondiente a la ejecución de contratos, actas de terminación, recibo definitivo y liquidación entre otras.</t>
  </si>
  <si>
    <t>Generar un espacio de socialización del manual de contratación del Ministerio dirigido a las Unidades Ejecutoras.</t>
  </si>
  <si>
    <t>Programar una jornada de socialización del Manual de Contratación del MT</t>
  </si>
  <si>
    <t>Realizar un plan choque para lograr la liquidación de los contratos de otras vigencias que se encuentren terminados y  a la fecha se encuentren sin liquidar, previa verificación de los  tiempos legales para realizar liquidación bilateral.</t>
  </si>
  <si>
    <t>Liquidar los contratos de vigencias anteriores, que se encuentren terminados y sobre los cuales aún exista competencia para la liquidación bilateral.</t>
  </si>
  <si>
    <t>Un informe sobre los contratos de vigencias anteriores terminados y liquidados bilateralmente y de aquellos que se les expidió constancia de archivo..</t>
  </si>
  <si>
    <r>
      <rPr>
        <b/>
        <u/>
        <sz val="9"/>
        <rFont val="Calibri"/>
        <family val="2"/>
        <scheme val="minor"/>
      </rPr>
      <t>Hallazgo 56. </t>
    </r>
    <r>
      <rPr>
        <sz val="9"/>
        <rFont val="Calibri"/>
        <family val="2"/>
        <scheme val="minor"/>
      </rPr>
      <t xml:space="preserve">   </t>
    </r>
    <r>
      <rPr>
        <u/>
        <sz val="9"/>
        <rFont val="Calibri"/>
        <family val="2"/>
        <scheme val="minor"/>
      </rPr>
      <t xml:space="preserve">- Convenio Ministerio de Transporte y Fonade implementación Observatorio Nacional de Seguridad Vial – ONSV. (Administrativo y presunta incidencia Disciplinaria).
</t>
    </r>
    <r>
      <rPr>
        <sz val="9"/>
        <rFont val="Calibri"/>
        <family val="2"/>
        <scheme val="minor"/>
      </rPr>
      <t>En la vigencia del Convenio 175 de diciembre 26 de 2011 suscrito entre el MT y FONADE, se suscribieron 24 contratos iniciales, de los cuales 5 fueron adicionados y en donde se suscribieron 14 nuevos contratos financiados con los recursos destinados al Observatorio Nacional de Seguridad Vial , para ello, el Comité de Seguimiento decidió hacer uso de sus facultades de modificación del Plan Operativo y aprobó un nuevo régimen de actividades y de orientación presupuestal del contrato, distribuyendo los valores del componente no ejecutado , entre los demás proyectos del contrato, sin embargo, el Comité de Seguimiento no tenía la debida facultad, para modificar el plan operativo inicial aprobado por el Ministerio de Transporte, el cual fue estipulado en el numeral 6 de la Cláusula Tercera  - OBLIGACIONES DE FONADE del contrato de Gerencia de Proyectos No. 175 – 2011.  La respuesta de FONADE  plantea que el proceso acató el cumplimiento del Manual de Gerencia de Proyectos de FONADE versión 4 Código MMI001 pero revisado el mismo se observa que tiene vigencia a partir del 26 de abril de 2013, y debemos tener en cuenta que los contratos nuevos y adicionados fueron en su mayor parte suscritos en la vigencia 2012, es decir, que para estos casos dicho manual no le era aplicable; igualmente la observación se sustenta sobre la inobservancia de una cláusula contractual  y para la CGR prima la obligación contenida en la cláusula contractual sobre la establecida en el Manual de Gerencia de Proyectos de FONADE. De  otra parte, el manual presentado en la respuesta faculta al comité de seguimiento para hacer modificaciones, estableciendo que el plan operativo debe ser ajustado, aprobado y suscrito en el Comité Operativo o de Seguimiento en eventos como el tercero allí descrito, relacionado con “aquellos casos en los cuales algo de lo proyectado no se puede ejecutar o se modifica su alcance, aspecto reflejado en una novedad del convenio marco ”, este último aspecto, el reflejo de la novedad del convenio marco, no se presentó efectivamente dentro del contrato, porque las  novedades en los contratos se reflejan con otrosíes o actas, es decir actos contractuales que protocolicen estos eventos, aspecto que tampoco se verifica en el contrato mostrado en su momento a la CGR y donde solo se reflejan actas del comité de seguimiento pero no documentos que involucren al MT y donde se consolide su expresa autorización, cuestionando la afirmación de FONADE donde enuncia que concertadamente con el MT realizaron y ejecutaron los ajustes al plan operativo.</t>
    </r>
  </si>
  <si>
    <t xml:space="preserve"> El Comité de Seguimiento no tenía la debida facultad, para modificar el plan operativo inicial aprobado por el Ministerio de Transporte, el cual fue estipulado en el numeral 6 de la Cláusula Tercera339 - OBLIGACIONES DE FONADE del contrato de Gerencia de Proyectos No. 175-2011. 
La informalidad en la aplicación de esta atribución por parte del Comité de Seguimiento compromete la debida inversión de estos recursos y hacen evidente la deficiente planeación en la entidad. Lo anterior, desconoce el efectivo alcance del numeral 8 del artículo 24, numerales 6, 7 y 13 del artículo veinticinco , numerales uno  del artículo 26 de la Ley 80 de1993 que contemplan los principios de transparencia, economía y responsabilidad, así como del artículo 113 del Decreto 111 de 1996 , omitiendo el debido cumplimiento de los deberes establecidos en la Ley 734 de 2002 , por lo que la situación expuesta tiene eventual incidencia disciplinaria.</t>
  </si>
  <si>
    <t>documento</t>
  </si>
  <si>
    <r>
      <rPr>
        <b/>
        <u/>
        <sz val="9"/>
        <rFont val="Calibri"/>
        <family val="2"/>
        <scheme val="minor"/>
      </rPr>
      <t>Hallazgo 57. Contratación derivada del Convenio Ministerio de Transporte y Fonade - Contrato No 2123989 de 2012. – Administrativo y Disciplinario.</t>
    </r>
    <r>
      <rPr>
        <sz val="9"/>
        <rFont val="Calibri"/>
        <family val="2"/>
        <scheme val="minor"/>
      </rPr>
      <t xml:space="preserve">
El Contrato de Interventoría No. 2123989 de diciembre 12 de 2012 cuyo objeto plantea la Interventoría a la Consultoría  para elaborar los estudios y diseño para los Planes Locales de Seguridad Vial - PLSV  inició dos meses antes  del Contrato de Consultoría No. 2123990 de diciembre 10 de 2012; el termino inicial establecido en el contrato fue de tres meses, al igual que el contrato de Consultoría intervenido, pero el desfase entre el inicio de los dos contratos motivo  la suscripción de dos adiciones y prórrogas , haciendo evidente la existencia de fallas en la debida planeación del ejecutor contractual y del MT, considerando que las actividades precontractuales desarrolladas en el contrato 2123990 de 2012 debieron ser oportunamente previstas cuando se planeó la realización del contrato 2123989 de 2012, teniendo en cuenta que este Contrato de Interventoría, por su objeto, tiene una naturaleza accesoria al contrato de consultoría.</t>
    </r>
  </si>
  <si>
    <t>Para la CGR el corto término inicial de ejecución del contrato , la misma duración vigente con el contrato intervenido, el periodo de actividades precontractuales en el contrato 2123990 de 2012 desarrolladas en los 2 meses no previstos en el contrato 2123989 de 2012 y la mora en la entrega de los primeros 2 componentes del Contrato de Consultoría  justificados en el inicio tardío del Contrato de Consultoría intervenido, hacen evidente la deficiente planeación del MT hecho que presuntamente desconoce el principio de responsabilidad establecido en la Ley 80 de 1993  y en el artículo 34 de la Ley 734 de 2002, lo que podría dar  lugar a una eventual incidencia disciplinaria.</t>
  </si>
  <si>
    <r>
      <rPr>
        <b/>
        <u/>
        <sz val="9"/>
        <rFont val="Calibri"/>
        <family val="2"/>
        <scheme val="minor"/>
      </rPr>
      <t>Hallazgo 58.</t>
    </r>
    <r>
      <rPr>
        <sz val="9"/>
        <rFont val="Calibri"/>
        <family val="2"/>
        <scheme val="minor"/>
      </rPr>
      <t xml:space="preserve">  Neteo de Saldos Subcuentas 111005 Depósitos en Instituciones Financieras- Cuenta Corriente. Administrativo.
Se estableció el neteo o combinación de saldos que integran el saldo de la subcuenta 111005 Depósitos en Instituciones Financieras – Cuenta Corriente, según reportes y Balance General del SIIF, integrada por un total de 11 cuentas corrientes las cuales presentaron un saldo a 31 de diciembre de 2014 por valor de $11.524 millones correspondientes a la sumatoria y compensación de saldos negativos o contrarios a su naturaleza (saldos créditos) por la suma de $1.776,7  millones y saldos positivos (saldos débitos) por un monto de $13.300,7 millones como a continuación se detalla:
(….)
Según revelación efectuada a las notas explicativas a los Estados Contables, la causa que originó los anteriores saldos negativos o contrarios a su naturaleza, y que es registrada entre el saldo de los libros oficiales del SIIF  II y los libros auxiliares de pagaduría, en las cuatro cuentas que maneja el situado del Presupuesto Nacional DTN, se generó una diferencia neta por $1.270,9 millones debido a problemas presentados de orden interno, en los años 2011, 2012 y 2013, en el grupo de contabilidad, el cual viene adelantando la verificación y reclasificación del total de las operaciones registradas en el sistema SIIF contra las operaciones registradas en los libros auxiliares de bancos que maneja el Grupo de Pagaduría, para establecer las inconsistencias principalmente porque se registraron operaciones cruzadas entre las diferentes cuentas.
Los hechos expuestos en los párrafos anteriores evidencia claras falencias del sistema de control interno contable relacionadas a las actividades de control y seguimiento de cada una de las cuentas corrientes que integran la subcuenta 111005 Depósitos en Instituciones Financieras – Cuenta Corriente, al globalizar sus saldos en uno solo saldo final, cuando debiera darse su desagregación contable a un nivel mayor detalle en cuentas auxiliares o de terceros.                                                                                                                                                                                                                                                                                                  Por lo tanto, los saldos contrarios a su naturaleza establecidos a 31 de diciembre de  2014, en las cuentas corrientes que hacen parte del saldo de la subcuenta 111005 Depósitos en Instituciones Financieras – Cuenta Corriente, del libro auxiliar SIIF conllevan una subestimación de $1.776,7 millones en los activos corrientes y una sobreestimación por el mismo valor en los pasivos corrientes que genera incertidumbre sobre la razonabilidad de los saldos de las cuentas corrientes de Bancolombia Números  18814564841 MINISTERIO DE TRANSPORTE – GASTOS DE PERSONAL por valor de $1.653.5 millones y 18814564744 MINISTERIO DE TRANSPORTE – INVERSION por la suma de $123,2 millones respectivamente a 31 de diciembre de 2014, ya que no se ha podido depurar y determinar el saldo real de estas cuentas.
</t>
    </r>
  </si>
  <si>
    <t>Cuenta Bancaria</t>
  </si>
  <si>
    <t>SUBDIRECCIÓN ADMINISTRATIVA Y FINANCIERA</t>
  </si>
  <si>
    <r>
      <rPr>
        <b/>
        <u/>
        <sz val="9"/>
        <rFont val="Calibri"/>
        <family val="2"/>
        <scheme val="minor"/>
      </rPr>
      <t>Hallazgo 59.</t>
    </r>
    <r>
      <rPr>
        <sz val="9"/>
        <rFont val="Calibri"/>
        <family val="2"/>
        <scheme val="minor"/>
      </rPr>
      <t xml:space="preserve">   Saldo de la Subcuenta 111005 Depósitos en Instituciones Financieras – Cuenta Corriente del Balance General vs Conciliaciones Bancarias.  Administrativo. Revisadas las conciliaciones bancarias realizadas de algunas de las cuentas corrientes que integran la 111005 Depósitos en Instituciones Financieras – Cuenta Corriente, se estableció que los saldos por conciliación establecidos no son los mismos que registran las mismas cuentas que conforman el saldo global en el Sistema Integrado de Información Financiera – SIIF, al presentarse las siguientes diferencias:
…..
Las anteriores diferencias presentadas, permiten evidenciar claras fallas del sistema de control interno contable relacionadas a las actividades:  1 Identificación y 3 Registros y Ajustes de la Resolución 357 del 23 de julio de 2008.  “Por la cual se adopta el procedimiento de control interno contable y de reporte del informe anual de evaluación a la Contaduría General de la Nación”.
Por lo tanto, las diferencias establecidas entre los saldos conciliados y los registrados en el Sistema SIIF conllevan a que se genere una inconsistencias entre los saldos de las cuentas de bancos y del grupo de efectivo objeto de comprobación, por salvedades relacionadas a sobreestimaciones y subestimaciones que combinadas con los saldos positivos y negativos generan una diferencia por valor de $1.269,5 millones cifra que corresponde al valor de las diferencias establecidas sobre las cuentas corrientes que fueron objeto de revisión y no sobre el total, aunado al hecho, de que el motivo por el cual la subcuenta 111005, no se encuentra desagregada a un nivel máximo de terceros (individualizada por banco y cuenta corriente) para cada uno de los conceptos que son objeto de recaudo y control, en su respuesta el Ministerio señala que en cuanto a la desagregación al nivel máximo de tercero (individualizado por banco y cuenta corriente) para cada concepto, el aplicativo SIIF contempla un desagregado solo a nivel de cuenta bancaria.
Así mismo, no se explica la utilidad y oportunidad para realizar mensualmente las respectivas conciliaciones bancarias de cada una de estas cuentas corrientes; toda vez, que los saldos obtenidos por conciliación no son tenidos en cuenta como saldos idóneos y razonables para integrar el saldo de la referenciada cuenta del grupo de efectivo en el Balance General, al observarse que los saldos conciliados y registrados en los formatos de conciliación, cumplen más un requisito formal, y no de causación, registro y soporte de las diferencias o partidas conciliatorias determinadas a 31 de diciembre de 2014.
</t>
    </r>
  </si>
  <si>
    <t>Elaboración de las conciliaciones bancarias mensuales entre el libro auxiliar SIIF II y los extractos bancarios</t>
  </si>
  <si>
    <r>
      <rPr>
        <b/>
        <u/>
        <sz val="9"/>
        <rFont val="Calibri"/>
        <family val="2"/>
        <scheme val="minor"/>
      </rPr>
      <t xml:space="preserve">Hallazgo 60. </t>
    </r>
    <r>
      <rPr>
        <sz val="9"/>
        <rFont val="Calibri"/>
        <family val="2"/>
        <scheme val="minor"/>
      </rPr>
      <t xml:space="preserve"> Saldos Cuentas Propiedad, Planta y Equipo, Otros Activos y Depreciación Acumulada.  Administrativo.
Cotejada la información registrada en los listados del grupo de inventarios del Ministerio de Transporte con corte a 31 de diciembre de 2014 correspondientes a algunas cuentas que componen el grupo de propiedad, planta y equipo, otros activos y depreciación acumulada contra los mismos saldos registrados en el Balance General del SIIF, se observó que se presentaban las siguientes diferencias:
…
Lo anteriormente expuesto, según respuesta de la entidad, se origina al hecho de que el Grupo de Inventarios cuenta con una aplicación inadecuada para el manejo y control de los inventarios de existencia física de cada uno de los bienes que son de propiedad del Ministerio de Transporte y esto hace que exista la no congruencia de los saldos soportados en el aplicativo existente con el que se refleja en el SIIF.
</t>
    </r>
  </si>
  <si>
    <t>aplicación inadecuada para el manejo y control de los inventarios</t>
  </si>
  <si>
    <t>1. Implementación del aplicativo  para el adecuado control de los inventarios de bienes muebles del Ministerio</t>
  </si>
  <si>
    <t>1. Desarrollo e implementación del aplicativo adquirido por la Entidad (Si Capital, módulos de Almacén e Inventarios - SAE y SAI) - Migración y cargue de la información de Almacén e Inventarios</t>
  </si>
  <si>
    <t>Software en operación y con información actualizada</t>
  </si>
  <si>
    <t>2. Elaborar conciliación contable entre los Grupos de Inventarios y Suministros y Contabilidad establecer diferencias y realizar los registros contables.</t>
  </si>
  <si>
    <t>Conciliar las cuentas contables de Propiedad, Planta y Equipo entre Grupo Inventarios y Suministros y Contabilidad</t>
  </si>
  <si>
    <t>Conciliación</t>
  </si>
  <si>
    <r>
      <rPr>
        <b/>
        <u/>
        <sz val="9"/>
        <rFont val="Calibri"/>
        <family val="2"/>
        <scheme val="minor"/>
      </rPr>
      <t xml:space="preserve">Hallazgo 61. </t>
    </r>
    <r>
      <rPr>
        <sz val="9"/>
        <rFont val="Calibri"/>
        <family val="2"/>
        <scheme val="minor"/>
      </rPr>
      <t xml:space="preserve"> No registro en cuentas de orden de control de las inversiones e inventarios de bienes originados en el desarrollo del contrato de la Concesión RUNT. Administrativo.
A 31 de diciembre de 2014, nuevamente se estableció que el Ministerio de Transporte no viene registrando a manera de control y en cuentas de orden aquellas inversiones que en materia de infraestructura tecnológica ha realizado el concesionario en desarrollo del Sistema de Registro Único Nacional de Tránsito – RUNT, para los componentes de comunicaciones, software y hardware suministrados a los Organismos de Tránsito, Direcciones Territoriales, Nivel Central del Ministerio y el mismo Concesionario, en concordancia con lo dispuesto en el numeral 10.8.8. y la cláusula Trigésimo  Quinta, en desarrollo del contrato de concesión No. 033 de 2007.  Limitándose el control sobre los bienes adquiridos por el concesionario a la solicitud de una relación detallada de los mismos pero que no han sido objeto de  verificación física por parte del Ministerio de Transporte, a través de la suscripción de actas que avalen la existencia física y estado real de dichos bienes tangibles e intangibles por parte de los funcionarios responsables que intervienen en representación de las dos partes.
Lo expuesto anteriormente, obedece según respuesta de la entidad, a que en la contabilidad no se refleja a 31 de diciembre de 2014, los inventarios correspondientes a inversiones que en materia de infraestructura tecnológica ha realizado el Concesionario RUNT, por cuanto la información fue remitida al Ministerio por parte de la firma Interventora de dicho Contrato, en el transcurso de esta vigencia.  El grupo de Contabilidad se encuentra actualizando las cuentas de orden de dichas inversiones de acuerdo con los datos suministrados por la misma.
Hechos que conllevan necesariamente el asumir riesgos relacionados con el presunto no cumplimiento efectivo y oportuno de cada uno los numerales de la cláusula décima de Contrato de Concesión, que pueden derivar en la obsolescencia de los equipos, y el desarrollo de programas y aplicaciones necesarios para la plataforma tecnológica que soporta la operación del Sistema de Registro Único Nacional de Tránsito – RUNT, que deben ser entregados por el concesionario al término del contrato de concesión del Ministerio de Transporte.
</t>
    </r>
  </si>
  <si>
    <t>Falta de presentación oportuna por parte de la concesión RUNT de los inventarios</t>
  </si>
  <si>
    <t>1. Registrar en cada vigencia el inventario de los bienes adquiridos por la Concesión RUNT</t>
  </si>
  <si>
    <t>Registrar oportunamente en cuentas de orden de los estados contables del Ministerio el valor de los inventarios suministrados por la Concesión RUNT</t>
  </si>
  <si>
    <t>Dos reportes</t>
  </si>
  <si>
    <t>2. Levantamiento o verificación de la existencia física de los inventarios suministrados por el RUNT.</t>
  </si>
  <si>
    <t>El supervisor del contrato en coordinación con la interventoría del mismo deben realizar  inspecciones físicas de los bienes de la Concesión, levantar las actas correspondientes , las cuales deben ser enviadas oportunamente al Grupo de Inventarios y Suministros.</t>
  </si>
  <si>
    <t xml:space="preserve">Actas de Inspección </t>
  </si>
  <si>
    <t>DIRECCIÓN DE TRANSPORTE Y TRÁNSITO - GRUPO RUNT</t>
  </si>
  <si>
    <r>
      <rPr>
        <b/>
        <u/>
        <sz val="9"/>
        <rFont val="Calibri"/>
        <family val="2"/>
        <scheme val="minor"/>
      </rPr>
      <t xml:space="preserve">Hallazgo 62. </t>
    </r>
    <r>
      <rPr>
        <sz val="9"/>
        <rFont val="Calibri"/>
        <family val="2"/>
        <scheme val="minor"/>
      </rPr>
      <t xml:space="preserve">Cartera de difícil cobro.  Administrativo. Se estableció la existencia de un total de 468 procesos activos por un valor de $13.926,6 millones reportados por la oficina de cobro coactivo, desde el año 1998 hasta la vigencia de 2014, de los cuales 297 procesos se encuentran clasificados como de “difícil cobro” por valor de $1.551.4 millones equivalente al 11.36% del total del valor de la cartera clasificada por la entidad , como se detalla a continuación:
…
Igualmente se establecieron 238 procesos “prescritos”, cartera que asciende a $862,1 millones.  La entidad manifiesta, que tanto en estos procesos como en los de difícil cobro, se les ha realizado toda la gestión necesaria correspondiente a cada etapa del proceso ejecutivo, sin que se haya logrado el pago de la obligación.  Por último, en proceso de Remisibilidad, se encuentran 128 procesos por valor de $478,5 millones.
La situación expuesta evidencia debilidades en su depuración y control, toda vez, que la situación descrita conlleva una sobrestimación de la cuenta Deudores y una subestimación en el patrimonio en la cuenta de Provisiones, agotamiento, depreciaciones y amortizaciones (db) al no ajustarse y depurarse la cartera que ya no es recuperable para el Ministerio de Transporte
</t>
    </r>
  </si>
  <si>
    <t>PLAN DE MEJORAMIENTO VIGENCIA 2013</t>
  </si>
  <si>
    <r>
      <rPr>
        <b/>
        <u/>
        <sz val="9"/>
        <rFont val="Calibri"/>
        <family val="2"/>
        <scheme val="minor"/>
      </rPr>
      <t>HALLAZGO 1</t>
    </r>
    <r>
      <rPr>
        <b/>
        <sz val="9"/>
        <rFont val="Calibri"/>
        <family val="2"/>
        <scheme val="minor"/>
      </rPr>
      <t xml:space="preserve">. </t>
    </r>
    <r>
      <rPr>
        <sz val="9"/>
        <rFont val="Calibri"/>
        <family val="2"/>
        <scheme val="minor"/>
      </rPr>
      <t>En la visita realizada al organismo de Tránsito de Turbaco, se observó que trece (13) vehículos nuevos de transporte de carga, ingresaron al País sin contar con los requisitos exigidos por el Ministerio de Transporte ; como son: el certificado de cumplimiento de requisitos o la certificación de aprobación de caución expedida por el Ministerio de Transporte, toda vez, que en las carpetas donde se archivan los soportes para el ingreso del vehículo, no reposa ningún documento aprobado por la entidad. Lo cual indica que no se efectuó reposición del vehículo ni se constituyó póliza a favor del Ministerio por cada uno de estos vehículos que ingresaron. Lo anterior genera un presunto detrimento al Estado por $ 830 millones. La responsabilidad de la eventual incidencia fiscal del presente hallazgo estaría en principio en cabeza del Organismo de Tránsito mencionado.</t>
    </r>
  </si>
  <si>
    <t>PENAL, FISCAL, DISCIPLINARIO Y ADMINISTRATIVO</t>
  </si>
  <si>
    <t>En el organismo de tránsito en  las carpetas donde se archivan los soportes para el ingreso del vehículo, no reposa ningún documento aprobado por la entidad. Lo cual indica que no se efectuó reposición del vehículo ni se constituyó póliza a favor del Ministerio por cada uno de estos vehículos que ingresaron. Lo anterior genera un presunto detrimento al Estado por $ 830 millones. La responsabilidad de la eventual incidencia fiscal del presente hallazgo estaría en principio en cabeza del Organismo de Tránsito mencionado.</t>
  </si>
  <si>
    <r>
      <t xml:space="preserve">Proyecto de herramienta jurídica cuyo fin es </t>
    </r>
    <r>
      <rPr>
        <u/>
        <sz val="9"/>
        <rFont val="Calibri"/>
        <family val="2"/>
        <scheme val="minor"/>
      </rPr>
      <t>establecer el procedimiento para resolver la situación jurídica de los vehículos de carga que presenten inconsistencias en su matrícula inicial.</t>
    </r>
  </si>
  <si>
    <t>Proyecto de herramienta jurídica cuyo fin es establecer el procedimiento para resolver la situación jurídica de los vehículos de carga que presenten inconsistencias en su matrícula inicial.</t>
  </si>
  <si>
    <t>Identificar las casuísticas que generaron las falencias en los registros iniciales de los vehículos de carga. Documento</t>
  </si>
  <si>
    <r>
      <rPr>
        <b/>
        <u/>
        <sz val="9"/>
        <rFont val="Calibri"/>
        <family val="2"/>
        <scheme val="minor"/>
      </rPr>
      <t>HALLAZGO 9.</t>
    </r>
    <r>
      <rPr>
        <sz val="9"/>
        <rFont val="Calibri"/>
        <family val="2"/>
        <scheme val="minor"/>
      </rPr>
      <t xml:space="preserve"> Seguimiento Evaluación del Transporte Urbano (Administrativo) 
</t>
    </r>
    <r>
      <rPr>
        <u/>
        <sz val="9"/>
        <rFont val="Calibri"/>
        <family val="2"/>
        <scheme val="minor"/>
      </rPr>
      <t xml:space="preserve">La información que contiene la actual plataforma presenta deficiencias, </t>
    </r>
    <r>
      <rPr>
        <sz val="9"/>
        <rFont val="Calibri"/>
        <family val="2"/>
        <scheme val="minor"/>
      </rPr>
      <t xml:space="preserve">por cuanto no reporta información sobre la totalidad de los entes involucrados, hecho que resta efectividad a la evaluación del desempeño de cada uno de los Sistemas Integrados de Transporte Masivo en operación, a través de los indicadores definidos. </t>
    </r>
  </si>
  <si>
    <t>La información de la  plataforma presenta deficiencias, no reporta información sobre la totalidad de los entes involucrados, hecho que resta efectividad a la evaluación del desempeño de cada uno de los Sistemas Integrados de Transporte Masivo en operación, a través de los indicadores definidos</t>
  </si>
  <si>
    <t xml:space="preserve">Adoptar mediante un acto administrativo el  nuevo manual de indicadores, producto del análisis de la información indispensable para hacer seguimiento a los sistemas, tanto para usuarios como administradores que integre los comentarios de los asesores de la UMUS y las recomendaciones de los consultores externos. </t>
  </si>
  <si>
    <t xml:space="preserve">Acto administrativo </t>
  </si>
  <si>
    <t xml:space="preserve">Resolución </t>
  </si>
  <si>
    <t>Este ítem no se encuentra diligenciado en el informe de auditoria proporcionado por la Contraloría General de la República.</t>
  </si>
  <si>
    <r>
      <rPr>
        <b/>
        <sz val="9"/>
        <rFont val="Calibri"/>
        <family val="2"/>
        <scheme val="minor"/>
      </rPr>
      <t xml:space="preserve">Hallazgo 16. </t>
    </r>
    <r>
      <rPr>
        <sz val="9"/>
        <rFont val="Calibri"/>
        <family val="2"/>
        <scheme val="minor"/>
      </rPr>
      <t xml:space="preserve">Fallas en la Comunicación y Ausencias de Procedimiento (Administrativo)
La Resolución 008188 del 3 de septiembre de 2012 delegó en el Subdirector de Talento Humano y en el Subdirector Administrativo y Financiero la ordenación del gasto y el pago de todas las obligaciones sin límite de cuantía  a cargo de la entidad, originadas en procesos judiciales, pago de condenas, provenientes de sentencias, conciliaciones, laudos arbitrales o cualquier otro mecanismo; así mismo la facultad de determinar la procedencia de acciones contra terceros como consecuencia de su conducta dolosa o gravemente culposa y que haya dado reconocimiento indemnizatorio por parte del Estado se encuentra otorgada al Comité de Conciliación y Defensa Judicial.
De tal forma, no se refleja una comunicación periódica entre la Oficina Asesora Jurídica y las dos Subdirecciones mencionadas, que permita realizar un cruce entre los pagos efectivamente realizados por estas dependencias a fin de realizar el correspondiente análisis con observancia de los términos, para determinar si obedecen a la conducta descrita en el párrafo anterior, es decir, no cuentan con un procedimiento claro y documentado donde una vez realizado el pago o el último pago si es el caso se informe a la oficina correspondiente, con el fin de iniciar las acciones pertinentes, la acción civil o disciplinaria y evitar un detrimento de carácter pecuniario mayor. </t>
    </r>
  </si>
  <si>
    <t>Verificación del manual de acciones de repetición del Ministerio de Transporte, para ser actualizado</t>
  </si>
  <si>
    <t>El manual de acciones de repetición del Ministerio de Transporte-DJU-M-001 versión N:1, describe el procedimiento de acciones contra terceros como consecuencia de su conducta dolosa o gravemente culposa. Se ha diseñado una planilla mediante memorando N°20141320257333 del 16-12-2014, donde se hará seguimiento a los pagos de sentencias condenatorias efectuados por la Subdirección Administrativa y financiera y control a su vez de la asignación de casos para ser estudiados en el comité de Conciliación.</t>
  </si>
  <si>
    <t>Manual</t>
  </si>
  <si>
    <t xml:space="preserve">La Entidad no cuenta con los recursos presupuestales necesarias para adelantar avalúos o valoración de los bienes muebles objeto de baja, requisito necesario para contratar el intermediario comercial que apoye en la venta. </t>
  </si>
  <si>
    <r>
      <rPr>
        <b/>
        <u/>
        <sz val="9"/>
        <rFont val="Calibri"/>
        <family val="2"/>
        <scheme val="minor"/>
      </rPr>
      <t>Hallazgo No 39 Propiedad Planta y Equipo - Bienes en bodega sin dar de baja (Administrativo):</t>
    </r>
    <r>
      <rPr>
        <b/>
        <sz val="9"/>
        <rFont val="Calibri"/>
        <family val="2"/>
        <scheme val="minor"/>
      </rPr>
      <t xml:space="preserve"> </t>
    </r>
    <r>
      <rPr>
        <sz val="9"/>
        <rFont val="Calibri"/>
        <family val="2"/>
        <scheme val="minor"/>
      </rPr>
      <t>En los estados financieros a diciembre de 2013 la Propiedad Planta y Equipo se encuentra sobrestimada en $248 millones debido a que en la Dependencia de informática existen bienes que han sido retirados por inservibles y obsoletos como: Tablero electrónico, Plaqueta de Transferencia Automática, RACKS, Armario de Cableado Estructurado, además no se conoce a quien están asignados en su inventario individual, afectando la razonabilidad de las cifras de la cuenta de los Equipos de Comunicación y Computación.
De otra parte, existen en bodega bienes sin ninguna organización, que aparecen en Balance como activos retirados por $8.931.5 millones, como Computadores, muebles, automóviles, camionetas, buses, volquetas, furgón, grúas, lanchas, motos, basculas y otros que llevan varios años de permanencia en bodega y que actualmente están en condiciones de inservibles, y sobre los cuales en su momento no se hizo ninguna gestión de remate, permuta, donación o baja.
Lo anterior demuestra la falta de Gestión de la administración de la entidad para el cuidado de los Bienes y recursos del estado y falta de Control interno en la vigilancia y manejo de los mismos.</t>
    </r>
  </si>
  <si>
    <t xml:space="preserve">2. "a) Organizar, clasificar e identificar los bienes contenidos en la bodega del Grupo de Inventarios y Suministros;
</t>
  </si>
  <si>
    <t xml:space="preserve">Organizar y clasificar por lotes los  bienes muebles objeto de remate; y  levantar el inventario de los mismos en la Bodega de depreciados ubicada en Fontibón;
</t>
  </si>
  <si>
    <t xml:space="preserve">a) Inventario de bienes de baja;
</t>
  </si>
  <si>
    <r>
      <rPr>
        <b/>
        <u/>
        <sz val="9"/>
        <rFont val="Calibri"/>
        <family val="2"/>
        <scheme val="minor"/>
      </rPr>
      <t>Hallazgo 43. Inventarios - Almacén (Administrativo):</t>
    </r>
    <r>
      <rPr>
        <sz val="9"/>
        <rFont val="Calibri"/>
        <family val="2"/>
        <scheme val="minor"/>
      </rPr>
      <t xml:space="preserve"> No se encuentra sistematizado el proceso de inventarios y suministros, entradas y salidas de almacén, Bienes Muebles en Bodega, Equipos de Comunicación y Computación, todo se maneja de forma manual en hojas de Excel, lo cual no genera confianza sobre la información registrada y las cifras reflejadas que pueden generar deficiencias que afecten la razonabilidad de las cifras en los inventarios manejados y en la cuenta de Propiedad Planta y Equipo.</t>
    </r>
  </si>
  <si>
    <t>PLAN DE MEJORAMIENTO VIGENCIA 2012</t>
  </si>
  <si>
    <r>
      <rPr>
        <b/>
        <u/>
        <sz val="9"/>
        <rFont val="Calibri"/>
        <family val="2"/>
        <scheme val="minor"/>
      </rPr>
      <t xml:space="preserve">Hallazgo 1. </t>
    </r>
    <r>
      <rPr>
        <sz val="9"/>
        <rFont val="Calibri"/>
        <family val="2"/>
        <scheme val="minor"/>
      </rPr>
      <t>En los artículos 1°, 2° y  6°,  del Decreto 2085 y modificados por los Decretos 2450 de 2008 y Decreto 1131 de 2009, establecen que el ingreso de vehículos nuevos al servicio público y particular de transporte terrestre automotor de carga, se hará mediante los mecanismos de reposición por desintegración física total o por constitución de una caución consistente en garantía bancaria o póliza de seguros expedida a favor del Ministerio de Transporte, donde garantice que el proceso de desintegración se llevará a cabo en (3) meses; vencido este término sin que se haya realizado el proceso de desintegración, el Ministerio hará exigible la caución. 
De otra parte, el Artículo 4 del Decreto 2085 de 2008 y el Artículo 3 de la Resolución 3253 de 2008, definen que los organismos de tránsito solamente deberán efectuar el registro inicial de vehículos de transporte terrestre automotor de carga, de servicio particular o público, hasta tanto cuenten con la certificación de cumplimiento de requisitos para el registro inicial expedido por el Ministerio de Transporte, que garantice que el solicitante cumplió con todos los requisitos establecidos.
Revisadas (1077) carpetas  donde reposan los documentos para el ingreso de vehículos de transporte de carga en algunos Organismos de Tránsito , se observó que (143) de éstos vehículos que ingresaron al País, no contaban con los requisitos exigidos por el Ministerio de Transporte en los artículos 2° o 6° del Decreto 2085 de 2008, y las modificaciones realizadas en los Decretos 2450 de 2008 y 1131 de 2009; como son: el certificado de cumplimiento de requisitos o la certificación de aprobación de caución expedida por el Ministerio de Transporte, toda vez, que se encontró que el ingreso de los vehículos de transporte de carga, se efectuó en algunos casos, con documentos que no fueron expedidos por el Ministerio para el trámite de matrícula ante estos organismos y en otros, que en las carpetas donde se archivan los soportes para el ingreso del vehículo, no reposa ningún documento aprobado por el Ministerio. Lo anterior genera un presunto detrimento al Estado por $8.170 millones, por cuanto se debió constituir póliza a favor del Ministerio de transporte por cada uno de estos vehículos nuevos que ingresaron. La responsabilidad de la eventual incidencia fiscal del presente hallazgo estaría en principio en cabeza de los Organismos de Tránsito mencionados.</t>
    </r>
  </si>
  <si>
    <t>Revisadas (1077) carpetas  donde reposan los documentos para el ingreso de vehículos de transporte de carga en algunos Organismos de Tránsito , se observó que (143) de éstos vehículos que ingresaron al País, no contaban con los requisitos exigidos por el Ministerio de Transporte en los artículos 2° o 6° del Decreto 2085 de 2008, y las modificaciones realizadas en los Decretos 2450 de 2008 y 1131 de 2009; como son: el certificado de cumplimiento de requisitos o la certificación de aprobación de caución expedida por el Ministerio de Transporte</t>
  </si>
  <si>
    <r>
      <rPr>
        <b/>
        <u/>
        <sz val="9"/>
        <rFont val="Calibri"/>
        <family val="2"/>
        <scheme val="minor"/>
      </rPr>
      <t xml:space="preserve">Hallazgo 5. </t>
    </r>
    <r>
      <rPr>
        <b/>
        <sz val="9"/>
        <rFont val="Calibri"/>
        <family val="2"/>
        <scheme val="minor"/>
      </rPr>
      <t>SISETU</t>
    </r>
    <r>
      <rPr>
        <sz val="9"/>
        <rFont val="Calibri"/>
        <family val="2"/>
        <scheme val="minor"/>
      </rPr>
      <t xml:space="preserve">  La plataforma actual del SISETU,  presenta deficiencias en cuanto a la utilización del contenido de su información, debido a que carece de datos sobre la totalidad de los entes involucrados</t>
    </r>
  </si>
  <si>
    <t>Se carece de datos sobre la totalidad de los entes involucrados en la implementación de los Sistemas Integrados de Transporte Masivo tales como: Secretarías de Tránsito y de Planeación Municipales o Distritales, Áreas Metropolitanas y autoridades Ambientales, entre otras.  Falta  análisis de la información indispensable sobre los Sistemas  que garantizan el diligenciamiento y reporte por parte de los entes.
Hecho que resta eficiencia sobre la evaluación de los resultados de las políticas, programas y proyectos de inversión nacional e indicadores de desempeño del transporte local, del ambiente, urbano, eficiencia y efectividad de cada uno de los Sistema Integrados de Transporte Masivo en operación</t>
  </si>
  <si>
    <t xml:space="preserve">Ajustar la interfaz del SISETU para reflejar los cambios arrojados por el estudio de análisis de la información indispensable sobre los Sistemas y que garantizan el diligenciamiento y reporte por parte de los entes
</t>
  </si>
  <si>
    <t xml:space="preserve">Modificación de la interfaz </t>
  </si>
  <si>
    <t xml:space="preserve">Plataforma actualizada  </t>
  </si>
  <si>
    <r>
      <rPr>
        <b/>
        <u/>
        <sz val="9"/>
        <rFont val="Calibri"/>
        <family val="2"/>
        <scheme val="minor"/>
      </rPr>
      <t>Hallazgo 23.</t>
    </r>
    <r>
      <rPr>
        <sz val="9"/>
        <rFont val="Calibri"/>
        <family val="2"/>
        <scheme val="minor"/>
      </rPr>
      <t xml:space="preserve"> Incumplimiento de metas en relación Centro Nacional de Fronteras – CENAF y plan de acción fluvial.  Administrativo.
Estos dos proyectos que persiguen la adecuación y mantenimiento de los Centros de Fronteras y la estructuración de un Plan de Acción Fluvial con el propósito de definir la reglamentación en materia de tránsito fluvial respectivamente; transcurrido el periodo donde debieron desarrollarse, no presentan porcentaje alguno (0 %) en ejecución, respecto del avance del producto, y como se registra y observa en las filas 5 y 6 del   “Cuadro de Avances y logros del Plan Indicativo-2012”.
Mediante Decreto 2260/12 se  contra-acreditó el recurso presupuestal que por valor de $1.000 millones estaba destinado para el  mantenimiento y reparaciones locativas de los Centros Nacionales de Fronteras por cuanto en un local donde se encuentran oficinas de otras Entidades no se permite la inversión de dichos recursos. Lo anterior evidencia el desconocimiento de la normatividad respectiva y la inadecuada planeación del proyecto que se inscribió en el Plan indicativo en comento.
Por otra parte el Plan de Acción fluvial no evidenció la estructuración de ninguna reglamentación, en consecuencia no se efectuó revisión ni diagnóstico sobre la normatividad existente en el modo fluvial, para conseguir la reglamentación en materia de tránsito para este aspecto; denotando con esta inacción, la deficiencia en la coordinación con otras Entidades, debilidad en la Gestión y afectación del objetivo misional de la Entidad.</t>
    </r>
  </si>
  <si>
    <t>No fue diligenciado por la Contraloría.</t>
  </si>
  <si>
    <r>
      <rPr>
        <b/>
        <u/>
        <sz val="9"/>
        <rFont val="Calibri"/>
        <family val="2"/>
        <scheme val="minor"/>
      </rPr>
      <t>Hallazgo 24.</t>
    </r>
    <r>
      <rPr>
        <sz val="9"/>
        <rFont val="Calibri"/>
        <family val="2"/>
        <scheme val="minor"/>
      </rPr>
      <t xml:space="preserve"> Centro Inteligente De Control De Tránsito Y Transporte –CICOTT y Sistemas Inteligentes De Transporte-SIT-CICTT. Para la consecución de estos objetivos se suscribió convenio especial No. 181-2011 entre el Ministerio del Transporte y COLCIENCIAS y se suscribió contrato  120/12 con Nicolás Llano Naranjo . No se ha reportado avance de los objetivos.</t>
    </r>
  </si>
  <si>
    <t>Falta de coherencia entre las actividades previstas por la Entidad y las metas propuestas en el plan indicativo, pues en diciembre de 2011 se celebra contrato con Colciencias para la implementación del CICCOT pero se plantea como meta sólo el diseño y dimensionamiento.
Deficiencia en la Gestión, incongruencia en la suscripción del convenio, fallas en el seguimiento al Plan  Indicativo  y deficiente Planeación.</t>
  </si>
  <si>
    <t>FISCAL, DISCIPLINARIO Y ADMINISTRATIVO</t>
  </si>
  <si>
    <t>PLAN DE MEJORAMIENTO VIGENCIA 2010</t>
  </si>
  <si>
    <r>
      <rPr>
        <b/>
        <u/>
        <sz val="9"/>
        <rFont val="Calibri"/>
        <family val="2"/>
        <scheme val="minor"/>
      </rPr>
      <t>HALLAZGO 49.</t>
    </r>
    <r>
      <rPr>
        <sz val="9"/>
        <rFont val="Calibri"/>
        <family val="2"/>
        <scheme val="minor"/>
      </rPr>
      <t xml:space="preserve"> Formulación de Indicadores -DT Valle-
Se presenta debilidades en los indicadores de gestión tanto en los presentados en el plan indicativo como en el sistema de gestión de calidad, </t>
    </r>
  </si>
  <si>
    <t xml:space="preserve">evidenciado en la mala formulación, falta de oportunidad y confiabilidad de la información, lo que va en contra de lo establecido en la Ley 489 de 1998 y la Ley 872 de 2003,  aspecto  que afecta la medición de la Gestión y resultados de la entidad, a causa de  la  falta de una aplicación  técnica en la formulación (unidad de medida) o aplicación de los indicadores de gestión de calidad y plan indicativo. </t>
  </si>
  <si>
    <r>
      <rPr>
        <b/>
        <u/>
        <sz val="9"/>
        <rFont val="Calibri"/>
        <family val="2"/>
        <scheme val="minor"/>
      </rPr>
      <t>Hallazgo 81</t>
    </r>
    <r>
      <rPr>
        <sz val="9"/>
        <rFont val="Calibri"/>
        <family val="2"/>
        <scheme val="minor"/>
      </rPr>
      <t xml:space="preserve">. Pasivos Estimados
Provisión para pensiones se presenta incertidumbre en $1.903 millones, En razón a que no se ha obtenido del Ministerio de Hacienda y Crédito Público el resultado final del cálculo actuarial  correspondiente a los pensionados a cargo del Ministerio de Transporte, a pesar de las reiteradas solicitudes efectuadas la entidad.
</t>
    </r>
  </si>
  <si>
    <t>En razón a que no se ha obtenido del Ministerio de Hacienda y Crédito Público el resultado final del cálculo actuarial  correspondiente a los pensionados a cargo del Ministerio de Transporte, a pesar de las reiteradas solicitudes efectuadas la entidad.</t>
  </si>
  <si>
    <t>De acuerdo a la ley 1151 del año 2007 y sus decretos reglamentarios, trasladar las obligaciones pensionales actuales a cargo de este Ministerio a  la Unidad Administrativa Especial  de Gestión Pensional y Contribuciones Parafiscales de la Protección Social - UGPP.</t>
  </si>
  <si>
    <t>Realizar la gestión de alistamiento y entrega efectiva de la obligación de los pensionados provenientes del MOTP y del INTRA, con sus correspondientes cálculos actuariales.</t>
  </si>
  <si>
    <t>Acta de entrega</t>
  </si>
  <si>
    <t>Registros</t>
  </si>
  <si>
    <t>AUDITORIA ESPECIAL 2011 PROYECTO RUNT</t>
  </si>
  <si>
    <t>Al respecto, el Ministerio aduce que es necesario hacer acuerdos de medición para ello, sin embargo, a la fecha no hay evidencia de dichos acuerdos, esta obligación debía cumplirse dentro de los dos meses contados  a partir de la legalización de dicho otrosí para la primera fase y para la segunda fase  con la entrada en operación de cada registro.</t>
  </si>
  <si>
    <r>
      <rPr>
        <b/>
        <u/>
        <sz val="9"/>
        <rFont val="Calibri"/>
        <family val="2"/>
        <scheme val="minor"/>
      </rPr>
      <t xml:space="preserve">HALLAZGO 3. </t>
    </r>
    <r>
      <rPr>
        <sz val="9"/>
        <rFont val="Calibri"/>
        <family val="2"/>
        <scheme val="minor"/>
      </rPr>
      <t xml:space="preserve"> Registros  1ª etapa fase de construcción. Administrativo y Disciplinario
De acuerdo a la información suministrada por la entidad en oficio N° 20114010605951 del 24 de noviembre de 2011 suscrito por la Coordinadora del RUNT , el Registro Nacional de Infracciones de Tránsito y Transporte- RNITT -no ha sido implementado, El registro Nacional de Seguros –RNS-se ha implementado con un bajo grado de desarrollo, por lo que requiere de ajustes y validaciones, El Registro Nacional de Automotores –RNA y El Registro Nacional de Licencias de Transito-RNLT  presentan defectos en la construcción del Software,  El Registro Nacional de Conductores-RNC- está operando hace aproximadamente un año, pero necesita ajustes y validaciones que no han sido implementadas, El Registro Nacional de Centros de Enseñanza Automovilística-RNCEA- necesita ajustes para su nueva funcionalidad acordes a lo establecido en el Decreto 1500 de 2009 y  el Registro Nacional de Personas Naturales y Jurídicas  -RNPNJ- Tiene incompleta su funcionalidad; estos registros,  según la clausula tercera del contrato debían implementarse  en la primera etapa de la fase de construcción, antes de la finalización del mes 18 contado a partir de la suscripción del Acta de Inicio de Ejecución del Contrato (30/04/2009), fecha que en el otrosí 4 fue postergada para el 17 de junio de 2009 y en el Otrosí 5 para el 30 de septiembre de 2009.
</t>
    </r>
  </si>
  <si>
    <t xml:space="preserve">Lo anterior, deja en evidencia la ausencia de la debida diligencia con que debe  actuar el Ministerio para exigir al contratista el cumplimiento de sus obligaciones e imponer las sanciones que de acuerdo a la Ley le son permitidas para tal fin, </t>
  </si>
  <si>
    <t>Desarrollar e implementar las funcionalidades para importación temporal, Seguros de responsabilidad Contractual y Extracontractual, Fichas de homologación. Implementar mejoras en  funcionalidades de RNC.</t>
  </si>
  <si>
    <t>Desarrollos, pruebas e implementación de funcionalidades</t>
  </si>
  <si>
    <t>Desarrollos de funcionalidades</t>
  </si>
  <si>
    <r>
      <rPr>
        <b/>
        <u/>
        <sz val="9"/>
        <rFont val="Calibri"/>
        <family val="2"/>
        <scheme val="minor"/>
      </rPr>
      <t xml:space="preserve">HALLAZGO 16. </t>
    </r>
    <r>
      <rPr>
        <sz val="9"/>
        <rFont val="Calibri"/>
        <family val="2"/>
        <scheme val="minor"/>
      </rPr>
      <t>Aplicativo HQ-RUNT no ajustado a las buenas prácticas de diseño de portales informáticos.  Administrativo. De acuerdo a lo especificado en el anexo A Condiciones técnicas y tecnológicas del RUNT, en el inciso 2.3.2 Portal de trámites, este deberá ser diseñado como mínimo cumpliendo con las buenas prácticas de diseño de portales informáticos, contenidos en el (WCAG 1.0) Web Content Accessibility Guidelines 1.0. Al respecto se evidenciaron las siguientes situaciones: solo funciona con Internet Explorer, no se presentan fechas de las consultas, hay debilidades en las opciones de búsqueda,  no genera reportes de los trámites ejecutados, no ofrece manuales o ayuda en línea, inadecuado manejo del consumo de FUPAS en casos de bloqueo por falla del sistema, inconsistencias en los valores de determinados campos, inconsistencias en las fechas de vigencia de algunas licencias, inconsistencias en la información presentada en el HQRUNT respecto a la mostrada en la página web del RUNT,</t>
    </r>
  </si>
  <si>
    <t>Debilidades en los controles para el diseño del sistema y las validaciones para el cargue y registro de la información. Debilidades en la funciones de Interventoría y supervisión.</t>
  </si>
  <si>
    <t>Implementar control de cambios para permitir que el RUNT funcione con otros navegadores.</t>
  </si>
  <si>
    <r>
      <rPr>
        <b/>
        <u/>
        <sz val="9"/>
        <rFont val="Calibri"/>
        <family val="2"/>
        <scheme val="minor"/>
      </rPr>
      <t xml:space="preserve">HALLAZGO 50. </t>
    </r>
    <r>
      <rPr>
        <sz val="9"/>
        <rFont val="Calibri"/>
        <family val="2"/>
        <scheme val="minor"/>
      </rPr>
      <t xml:space="preserve">Falta de control sobre la capacidad autorizada por Ministerio de Transporte para los CEA´s.  Administrativo                                                              El parágrafo del  Artículo 23 del Decreto 1500/09 establece que ningún instructor podrá certificar más de doscientas cuarenta horas (240) mes de instrucción en conducción; dicho control se llevará a cabo a través del Registro Único Nacional de Tránsito –RUNT, Sin embargo, se determinaron las siguientes observaciones:
• Evaluada la Plataforma RUNT de los CEA Auto Class, Auto Conducir, Auto Randy Coinsas del Municipio de Bucaramanga; CEA Colsetrans y CEA Piedecuesta del Municipio de Piedecuesta, CEA Auto Florida de Floridablanca y la CEA  San Nicolás del Municipio de Girón, se observa que están excediendo  la capacidad autorizada por Ministerio de Transporte.
• La plataforma RUNT no está utilizando el criterio de intensidad horaria especificada en el Decreto 1500 y en la Resolución 3245/09, por lo tanto se presentan problemas como la simultaneidad de registro de horas para certificados de conducción con tipología vehicular diferente (registro de horas en moto y carro al tiempo como si la persona tomará diariamente hasta 10 horas de clase) y que el único
criterio para otorgar el certificado sea el cargue de las horas prácticas,
</t>
    </r>
  </si>
  <si>
    <t xml:space="preserve">por falta de gestión y control </t>
  </si>
  <si>
    <t>Revisar e implementar las mejoras den las funcionalidades para controlar cantidad de certificados a expedir por los CEAs</t>
  </si>
  <si>
    <t>Revisión, desarrollos, parametrizaciones y pruebas, e implementación de ajustes requeridos.</t>
  </si>
  <si>
    <t>Ajustes requeridos</t>
  </si>
  <si>
    <t>AUDITORIA SECTORIAL SEGURIDAD VIAL</t>
  </si>
  <si>
    <r>
      <rPr>
        <b/>
        <u/>
        <sz val="9"/>
        <rFont val="Calibri"/>
        <family val="2"/>
        <scheme val="minor"/>
      </rPr>
      <t>Hallazgo 2.</t>
    </r>
    <r>
      <rPr>
        <sz val="9"/>
        <rFont val="Calibri"/>
        <family val="2"/>
        <scheme val="minor"/>
      </rPr>
      <t xml:space="preserve"> Disciplinario. Implementación del Plan Nacional de Seguridad Vial- Convenio 175 de 2011
El MT y FONADE suscribieron un convenio administrativo, el cuál presuntamente incumple lo expuesto en el literal c) del numeral 4) del Articulo Segundo de la Ley 1150 de 2007 "Contratos interadministrativos, siempre que las obligaciones derivadas del mismo tengan relación directa con el objeto de la entidad ejecutora señalado en la Ley o en sus reglamentos". </t>
    </r>
  </si>
  <si>
    <t>El Ministerio  presuntamente realizo un convenio para comprometer los recursos del presupuesto del 2011, por cuanto para la fecha en que se suscribió el convenio estaba a 4 días de expirar la vigencia de los mismos, con  lo cual se desdibuja el  objeto de  los convenios  interadministrativos que consiste en Ya cooperación para alcanzar los fines del estado.</t>
  </si>
  <si>
    <t xml:space="preserve"> DIRECCIÓN DE TRANSPORTE Y TRÁNSITO -OFICINA JURÍDICA</t>
  </si>
  <si>
    <r>
      <rPr>
        <b/>
        <u/>
        <sz val="9"/>
        <rFont val="Calibri"/>
        <family val="2"/>
        <scheme val="minor"/>
      </rPr>
      <t>Hallazgo 12.</t>
    </r>
    <r>
      <rPr>
        <sz val="9"/>
        <rFont val="Calibri"/>
        <family val="2"/>
        <scheme val="minor"/>
      </rPr>
      <t xml:space="preserve"> Administrativo. Transferencia de Conocimiento
En el Ministerio de Transporte no se ha efectuado Ya transferencia de conocimiento de los profesionales que participan en el diseño y ejecución de los proyectos</t>
    </r>
  </si>
  <si>
    <t>La participación en el diseño y ejecución de proyectos se ha suscitado principalmente en cabeza del personal vinculado por prestación  de servicios que  el de planta.
Carencia de políticas institucionales que regulen la materia, por deficiencia en los controles establecidos y por carencia de registros del personal que ha recibido capacitación y la conformación de una base de conocimiento en los proyectos</t>
  </si>
  <si>
    <t>SEGURIDAD VIAL 2013</t>
  </si>
  <si>
    <r>
      <rPr>
        <b/>
        <sz val="9"/>
        <rFont val="Calibri"/>
        <family val="2"/>
        <scheme val="minor"/>
      </rPr>
      <t>Hallazgo 1:</t>
    </r>
    <r>
      <rPr>
        <sz val="9"/>
        <rFont val="Calibri"/>
        <family val="2"/>
        <scheme val="minor"/>
      </rPr>
      <t xml:space="preserve"> Administrativo, Seguridad Vial y Seguridad Jurídica en su marco normativo regulatorio, la seguridad vial se encuentra enmarcada bajo una normatividad dispersa y en ocasiones ambigua, su aplicación se toma contradictoria,  No se tiene una efectividad regulación sancionatoria,   La reglamentación de transporte público tiene graves deficiencias en su esquema de empresas afiliadoras, favorecen situaciones como la informalidad en algunas modalidades de servicio público, la denominada guerra del centavo y la piratería</t>
    </r>
  </si>
  <si>
    <t>El marco normativo regulador de la seguridad vial ha creado instancias que no han operado y anos después surgen propuestas o esquemas similares sin hacer una depuración de dichas normas y que en su vigencia se hubiese dado efectivo cumplimiento.</t>
  </si>
  <si>
    <t>Racionalizar la reglamentación aplicable a la conducción de vehículos automotores en Colombia, con el fin de propender por el óptimo conocimiento y cumplimiento de la misma, así como por el efectivo control de la actividad por parte  de las autoridades de control competentes.</t>
  </si>
  <si>
    <t>Elaboración de inventario de normas que en materia de tránsito y transporte deben cumplir los conductores de vehículos particulares y de servicio público en el país.</t>
  </si>
  <si>
    <t>Con base en el inventario de normas que se elabore, estructurar proyecto con la normatividad aplicable a la conducción de vehículos particulares y de servicio público que jurídica y técnicamente sea viable y recomendable unificar y compilar en un solo acto administrativo.</t>
  </si>
  <si>
    <t>Proyecto de acto administrativo</t>
  </si>
  <si>
    <r>
      <rPr>
        <b/>
        <sz val="9"/>
        <rFont val="Calibri"/>
        <family val="2"/>
        <scheme val="minor"/>
      </rPr>
      <t>Hallazgo 2</t>
    </r>
    <r>
      <rPr>
        <sz val="9"/>
        <rFont val="Calibri"/>
        <family val="2"/>
        <scheme val="minor"/>
      </rPr>
      <t xml:space="preserve"> :Administrativo Marco Normativo regulatorio de seguridad vial . La conducción es el ejercicio de una actividad peligrosa, y esta actividad se encuentra enmarcada en una normatividad que no contempla la regulación de aspectos trascendentales y de vital importancia para su debido desarrollo, generando sensación de ausencia de efectivos controles, permisividad y hasta de impunidad en sus destinatarios, fomentando en el sector, riesgos de informalidad e inseguridad vial; lo anterior, requiere que el MT, ente idóneo en materia de regulación de tránsito y transporte, así como de nuestro legislador, cada cual desde el ámbito de sus competencias, permitan la existencia de claras y efectivas normas que la regulen en forma idónea. está situación se hace evidente en hechos como: 
1. Panorama de los motociclistas.
2. Programa integral de estándares de servicio y seguridad vial para el tránsito de motocicletas.
3. Población discapacitada, de la tercera edad e infantil.
4. Marco normativo de seguridad en el transporte de carga.
5. Política Automotriz.
Lo anterior hace referencia a todas las clases de vehículos, pero es necesario destacar que esta situación es más crónica en los vehículos que prestan servicio público de pasajeros, donde está modalidad tiene un importante impacto en los indicadores de mortalidad con sus usuarios.</t>
    </r>
  </si>
  <si>
    <t>La ley 1450  del 16 de junio de 2011 por lo cual se adopta el Plan Nacional de desarrollo 2011 – 2014, dispone la expedición del “Programa integral de estándares de servicio y seguridad vial para el tránsito de motocicletas” por parte del MT, aspecto que a la fecha no se ha realizado. Situación que afecta el logro de los objetivos propuestos en la política pública de seguridad vial y podría conducir a que los índices de accidentalidad se mantengan o incremente con consecuencias negativas en vidas humanas</t>
  </si>
  <si>
    <t>AUDITORIA SERVICIOS DE TRANSPORTE Y LOGÍSTICA</t>
  </si>
  <si>
    <r>
      <rPr>
        <b/>
        <u/>
        <sz val="9"/>
        <rFont val="Calibri"/>
        <family val="2"/>
        <scheme val="minor"/>
      </rPr>
      <t>Hallazgo 1.</t>
    </r>
    <r>
      <rPr>
        <sz val="9"/>
        <rFont val="Calibri"/>
        <family val="2"/>
        <scheme val="minor"/>
      </rPr>
      <t xml:space="preserve"> Administrativo. Avance en las acciones de la Política Nacional de Logística. El ICTC y el SICETAC deben actualizarse. Si bien el SICETAC se encuentra funcionando, es necesario continuar con las otras acciones de la PNL como como la formalización de la estructura empresarial, la regulación de la relación económica entre las empresas de transporte y los propietarios de los vehículos, la revisión del marco normativo de habilitación de empresas, reducir la informalidad, fomentar la competencia y adicionalmente, para incrementar la aplicación de elementos logísticos y de valor agregado a la carga.</t>
    </r>
  </si>
  <si>
    <t>OFICINA DE REGULACIÓN ECONÓMICA</t>
  </si>
  <si>
    <r>
      <rPr>
        <b/>
        <u/>
        <sz val="9"/>
        <rFont val="Calibri"/>
        <family val="2"/>
        <scheme val="minor"/>
      </rPr>
      <t>Hallazgo 6.</t>
    </r>
    <r>
      <rPr>
        <sz val="9"/>
        <rFont val="Calibri"/>
        <family val="2"/>
        <scheme val="minor"/>
      </rPr>
      <t xml:space="preserve"> Administrativo. Metas del Plan Nacional de desarrollo. Los resultados obtenidos, aún no han sido suficientes para alcanzar las metas propuestas en el PND 2010 – 2014, que permitan mejorar la movilidad, disminuir costos en la operación vehicular, tanto por reducción del tiempo de viaje de la carga, como por disminución en accidentes de tránsito.</t>
    </r>
  </si>
  <si>
    <r>
      <rPr>
        <b/>
        <u/>
        <sz val="9"/>
        <rFont val="Calibri"/>
        <family val="2"/>
        <scheme val="minor"/>
      </rPr>
      <t>Hallazgo 9.</t>
    </r>
    <r>
      <rPr>
        <sz val="9"/>
        <rFont val="Calibri"/>
        <family val="2"/>
        <scheme val="minor"/>
      </rPr>
      <t xml:space="preserve"> Administrativo. Sistemas de Información
El programa de renovación del parque automotor de carga, creado a partir del Decreto 2085 de 2008 y materializado en la Resolución 7036 de 2012 que establece definen las condiciones y el procedimiento para el reconocimiento económico por desintegración física total de vehículos de servicio público de transporte terrestre automotor de carga y  para el registro inicial de vehículos de transporte de carga por reposición, adopta entre otros criterios para el acceso al reconocimiento económico, vehículos de carga con Peso Bruto Vehicular (PBV) superior a 10,500 kilogramos, condición que se acredita con la validación de información del registro nacional Automotor del RUNT o con el Registro Nacional de carga previamente cargado en el RUNT.   
Sin embargo de acuerdo con la información reportada por el Ministerio de Transporte con base en el reporte del RUNT, de los 109,405 vehículos de tipo de camión o tracto camión activos de modelos anteriores a 1989, 50670 vehículos cumplen con la condición respecto del PBV y 38139 no registran datos del peso bruto vehicular, situación que no permite conocer la realidad del sector y el impacto que el programa de renovación vehicular tendrá en el parque automotor de carga.</t>
    </r>
  </si>
  <si>
    <r>
      <rPr>
        <b/>
        <u/>
        <sz val="9"/>
        <rFont val="Calibri"/>
        <family val="2"/>
        <scheme val="minor"/>
      </rPr>
      <t>Hallazgo 11.</t>
    </r>
    <r>
      <rPr>
        <sz val="9"/>
        <rFont val="Calibri"/>
        <family val="2"/>
        <scheme val="minor"/>
      </rPr>
      <t xml:space="preserve"> Administrativo. Reglamentación de la edad del parque automotor de carga.
No existe reglamentación que determine la vida útil de los vehículos que prestan servicio público de transporte de carga y su consecuente salida de operación, lo que tiene  efectos sobre la accidentalidad vial, el mayor consumo de combustibles fósiles e insumos contaminantes, congestión de la red vial, emisiones contaminantes y mayores costos de transporte.</t>
    </r>
  </si>
  <si>
    <t>No existe reglamentación que determine la vida útil de los vehículos que prestan servicio público de transporte de carga y su consecuente salida de operación; la políticas y estrategias implementadas para modernizar el parque automotor de carga, establecen los procedimientos para el reconocimiento económico por desintegración física total de vehículos de servicio público de transporte terrestre automotor de carga y para el registro inicial de vehículos de transporte de carga por reposición, las cuales están orientadas a vehículos activos de más de 25 años contados a partir de la matricula inicial y peso bruto vehicular PBV mayor a 10,500 kilogramos, sin embargo este parámetro está por encima de la óptima reposición de un camión que de acuerdo con el Documento CONPES 3759 de 2013 se estimó entre 5 y 8 años para tracto-camiones y entre 8 y 13 para camiones.</t>
  </si>
  <si>
    <t>Adelantar un estudio a través del cual  se establezcan criterios técnicos y operacionales que permitan considerar el uso eficiente en términos financieros, ambientales y de seguridad vial de un vehículo de servicio público de transporte terrestre de carga</t>
  </si>
  <si>
    <t>Adelantar la consultoría propuesta como fundamento técnico de la toma de decisiones en materia de política pública, en el caso particular de la determinación de vida útil del parque automotor de carga.</t>
  </si>
  <si>
    <t>Informes de seguimiento a la ejecución de la consultoría y a los productos de la misma.</t>
  </si>
  <si>
    <t>TOTALES</t>
  </si>
  <si>
    <t>Evaluación del Plan de Mejoramiento</t>
  </si>
  <si>
    <t>Puntajes base de Evaluación:</t>
  </si>
  <si>
    <t>CUMPLIDA</t>
  </si>
  <si>
    <t>Puntaje base de evaluación de cumplimiento</t>
  </si>
  <si>
    <t>PBEC</t>
  </si>
  <si>
    <t>VENCIDA</t>
  </si>
  <si>
    <t>Puntaje base de evaluación de avance</t>
  </si>
  <si>
    <t>PBEA</t>
  </si>
  <si>
    <t>EN TERMINO</t>
  </si>
  <si>
    <t>Cumplimiento del Plan de Mejoramiento</t>
  </si>
  <si>
    <t>CPM = POMMVi / PBEC</t>
  </si>
  <si>
    <t>TOTAL</t>
  </si>
  <si>
    <t>Avance del plan de Mejoramiento</t>
  </si>
  <si>
    <t>AP =  POMi / PBEA</t>
  </si>
  <si>
    <t>AUDITORIA</t>
  </si>
  <si>
    <t>VIGENCIA 2014</t>
  </si>
  <si>
    <t>VIGENCIA 2013</t>
  </si>
  <si>
    <t>VIGENCIA 2012</t>
  </si>
  <si>
    <t>VIGENCIA 2010</t>
  </si>
  <si>
    <t>SEGURIDAD VIAL</t>
  </si>
  <si>
    <t>TRANSPORTE Y LOGÍSTICA</t>
  </si>
  <si>
    <t>ESTADO DEL HALLAZGO</t>
  </si>
  <si>
    <t>TIPO DE HALLAZGO</t>
  </si>
  <si>
    <t xml:space="preserve">Vencidos </t>
  </si>
  <si>
    <t xml:space="preserve">Cumplidos </t>
  </si>
  <si>
    <t>En término</t>
  </si>
  <si>
    <t xml:space="preserve">Total Hallazgos </t>
  </si>
  <si>
    <t>Administrativo</t>
  </si>
  <si>
    <t>Disciplinario</t>
  </si>
  <si>
    <t>Fiscal</t>
  </si>
  <si>
    <t>Penal</t>
  </si>
  <si>
    <r>
      <rPr>
        <b/>
        <sz val="9"/>
        <rFont val="Calibri"/>
        <family val="2"/>
        <scheme val="minor"/>
      </rPr>
      <t>Hallazgo 31</t>
    </r>
    <r>
      <rPr>
        <sz val="9"/>
        <rFont val="Calibri"/>
        <family val="2"/>
        <scheme val="minor"/>
      </rPr>
      <t xml:space="preserve"> Contratos de Consultoría Individual No. 135 y 139 vigencia 2014 del contrato de préstamo 3078 BID (Administrativo- presunta incidencia Disciplinaria). 
Una vez revisados los contratos de consultoría en mención se pudo concluir  en su etapa de ejecución y en los informes rendidos por el consultor   que no entregó completo y a cabalidad los productos requeridos, en el Anexo B: “informes que el consultor debe presentar” entre ellos los siguientes:
• Inventario de activos de bienes actualizado.
• Plan de acción como producto de las visitas fiduciarias implementado oportunamente.
Y en el contrato 139 
• Coordinar la construcción del banco de preguntas del examen teórico para lo obtención de la licencia de conducción y el literal
• Apoyar el proceso de la implementación de las pruebas teórico prácticas para la obtención de la licencia de conducción</t>
    </r>
  </si>
  <si>
    <t>VIGENCIA 2015</t>
  </si>
  <si>
    <t>PLAN DE MEJORAMIENTO VIGENCIA 2015</t>
  </si>
  <si>
    <t>HALLAZGO 1 . ADMINISTRATIVO- DISCIPLINARIA -  AUTORIZACIÓN CERTIFICADO DE IDONEIDAD CI-CO-0359-15 TRANSPORTE INTERNACIONAL. 
Se evidenció que  para expedir el Certificado de Idoneidad  No CO-0359-15 por resolución 4904 de 2015,  no se tuvo en cuenta  que la empresa solicitante  demostrará solvencia económica, al contrario los estados financieros mostraron que los gastos superan los ingresos  y que el índice de endeudamiento respaldado con recursos propios es de alto riesgo para los acreedores, por cada peso propio de la empresa se deben $ 4.32; Tampoco se encontraron soportes  al programa de capacitación para los conductores. Incumpliendo lo establecido el artículo 1o de la Resolución 272 de 1999 de la Comunidad Andina de Naciones.</t>
  </si>
  <si>
    <t>HALLAZGO 2. ADMINISTRATIVO. DISCIPLINARIA  AUTORIZACIONES TRANSPORTE FLUVIAL-HABILITACIÓN -PERMISOS DE OPERACIÓN Y MODIFICACIÓN PARQUE FLUVIAL. 
El Ministerio de transporte otorgó habilitación , permiso de operación  y modificación del parque fluvial a empresas  de transporte fluvial que no demuestran el cumplimiento  de todos los requisitos establecidos en el Decreto 1079 de 2015 artículos 2.2.3.2.3.4;  2.2.3.2.6.8 ; 2.2.3.2.6.2; de los casos observados.  No garantizando  que la navegación fluvial  se realice en condiciones de seguridad  de la Ley 336 de 1996 ni que las empresas  habilitadas y o en operación  cumplan con las características que señala la norma  presunto incumplimiento  el decreto 1079 de 2015 artículo 2.2.3.2.6.8</t>
  </si>
  <si>
    <t>HALLAZGO 4. ADMINISTRATIVO - DISCIPLINARIA- ACUERDO DE TARIFAS DE TRÁNSITO DE BUCARAMANGA VIGENCIA 2015. A pesar de que la Resolución 2395 de 2009 en su artículo 4 establece que  " Anualmente, los Organismos de Tránsito del país deberán reportar en el Sistema del Registro Único Nacional de Tránsito –RUNT–, las nuevas tarifas, de acuerdo con los protocolos establecidos, dentro de las veinticuatro (24) horas siguientes a su expedición por parte de las respectivas Asambleas Departamentales o Concejos Municipales según el caso" y que "  Cualquier modificación que un Organismo de Tránsito del país, efectúe en los valores de las tarifas de Derechos de Tránsito a su cargo, deberá reportarlo al Sistema del Registro Único Nacional de Tránsito –RUNT–, de acuerdo con los protocolos establecidos, dentro de las veinticuatro (24) horas siguientes.", en junio de 2015el Organismo de tránsito  modificó las  tarifas de trámites y estas   se cargaron al HQRUNT, sin acto administrativo que las soporte.</t>
  </si>
  <si>
    <t xml:space="preserve">HALLAZGO 7 . ADMINISTRATIVO.DISCIPLINARIO - FISCAL. LIQUIDACIÓN 35% MATRICULAS  OT PEREIRA.  
En el Organismo de tránsito de Pereira se encontraron diferencias en la liquidación del 35% correspondiente al Ministerio de Transporte en cada uno de los trámites en la sección de matriculas  realizados en la plataforma RUNT durante el año 2015.  Diferencias  totales por un valor  $1.246.132.029 del total de 41165 trámites, situación recurrente en 2015 y lo que va corrido en 2016.  
Por presunto incumplimiento a:   lo estipulado en  la ley 1005 de 2006 según la cual corresponde a las Asambleas Departamentales, Concejos Municipales o Distritales de conformidad  fijar el método y el sistema para determinar las tarifas por derechos de tránsito, correspondientes a licencias de conducción, licencias de tránsito y placa única nacional, las tarifas estarán basadas en un estudio económico sobre los costos del servicio con indicadores de eficiencia, eficacia y economía. Dentro de ese cálculo deberá contemplarse un 35% que será transferido por el correspondiente organismo de tránsito al Ministerio de Transporte, por concepto de costos inherentes a la facultad que tiene el Ministerio de Transporte de asignar series, códigos y rangos de la especie venal respectiva. La resolución 2395 de 2009 expresa que  entiéndase por Derechos de Tránsito el valor total facturado que cancelan los usuarios, propietarios y conductores de vehículos para obtener el beneficio de su matrícula y trámites asociados ante un Organismo de Tránsito para la obtención de las licencias y placas respectivas, según el caso, exceptuándose el concepto de retención en la fuente de vehículos en el evento que sea incluido en la factura. 
</t>
  </si>
  <si>
    <t xml:space="preserve">HALLAZGO 16. Administrativo - con presunta incidencia Disciplinaria - Reglamentación Infraestructura Sistema Férreo
De acuerdo a lo previsto en el artículo 30 del Decreto 1008 de 15 de mayo de 2015, el Ministerio de Transporte "...definiría las condiciones mínimas que debe tener la infraestructura del sistema de metro ligero, tren ligero, tranvía y tren-tram..dentro de! año siguiente a la expedición del Decreto mencionado, situación que no se presentó, por cuanto se venció el término y no se cuenta con el Acto Administrativo que reglamente los parámetros mínimos requeridos por el Sistema Férreo, en lo que respecta al tema de infraestructura, afectando la unificación de 
los criterios técnicos en cuanto al diseño, construcción y utilización de la red ferroviaria existente y por desarrollar en el país. Lo anterior impacta la generación de avances importantes requeridos en el sistema de transporte Férreo y, de igual forma, la prestación efectiva de los servicios ferroviarios de pasajeros y de carga en el Territorio Nacional. En consecuencia, se observa un </t>
  </si>
  <si>
    <t xml:space="preserve">HALLAZGO 17. Administrativo - con presunta incidencia Disciplinaria - Metas Sector Transporte - Plan Nacional de Desarrollo 2014-2018
El Plan Nacional de Desarrollo 2014-2018 estableció las acciones globales a desarrollar en el Sector Transporte, a través de metas asignadas al Ministerio de Transporte, sin embargo, se identifican acciones que no se encuentran plasmadas dentro del Plan Estratégico Institucional 2015-2018 , como lo son:
• Revisión de las tasas, tarifas y demás componentes que afectan el costo operacional del transporte aéreo .
• Elaboración de los planes de acción de los Sistemas de Transporte Publico Financiados por el Gobierno Nacional .
• Evaluación y fortalecimiento del Sistema de Información, seguimiento y evaluación del transporte urbano (SISETU), que permita hacer un seguimiento más efectivo y conseguir un mayor control de la ejecución de las inversiones de los sistemas de transporte cofinanciados por el Gobierno nacional. 
• Adopción de medidas para garantizar la realización de cursos de descuento y cancelación de multas de tránsito en cualquier municipio del país independientemente de donde se cometa la infracción. 
• Actualización de la metodología tarifaria de carga y pasajeros que aplican los puertos marítimos y fluviales de servicio público. 
• Desarrollo de un Plan de Logística Portuaria (PLP), en coordinación con el DNP la participación del MinAmbiente, la Dimar y el MinCIT .
</t>
  </si>
  <si>
    <t>HALLAZGO 20. Administrativo - Reglamentación Fondo de Subsidio de Sobretasa a la Gasolina
A través del artículo 130 de la Ley 488 del 24 diciembre de 1998, se crea al Fondo de Subsidio de Sobretasa a la Gasolina “...el cual se financiará con el 5% de los recursos que recaudan los departamentos por concepto de la sobretasa... ”, la reglamentación del fondo es definida en la Resolución 1496 del 20 de mayo de 2011, esta señala que es un fondo especial administrado por el Ministerio de Transporte, establece los departamentos a los cuales se destinarán sus recursos y que el Ministerio de Transporte a través de la Dirección de Infraestructura: “...podrá solicitar en cualquier momento a los departamentos beneficiarios, información relacionada con el manejo de los recursos transferidos; de la misma manera podrá realizar visitas aleatorias a las entidades territoriales..."
Se observa que la reglamentación existente relacionada con Fondo de Subsidio de Sobretasa a la Gasolina no define claramente la responsabilidad del Ministerio de Transporte en el seguimiento a los proyectos, ni los requisitos para que los beneficiarios accedan a los recursos que serán invertidos. Esta situación no permite establecer las inversiones elegibles, ni las condiciones a tener en cuenta en el proceso de viabilización que realiza el Ministerio, aunque este se realiza a través de un formato implementado por el ministerio a través de su Sistema de Gestión de Calidad. Lo anterior puede generar riesgo en el proceso de Viabilización y de seguimiento que lleva a cabo el Ministerio de Transporte.</t>
  </si>
  <si>
    <t>HALLAZGO 21. Administrativo - con presunta incidencia Disciplinaria y Fiscal - Cartera Morosa - Departamento del Chocó
En el Artículo 130 de la Ley 488 de 1998: Fondo de subsidio de la sobretasa a la gasolina: "Crease el fondo de subsidio a la sobretasa a la gasolina el cual se financiará con el 5% de los recursos que recaudan los departamentos por concepto de la sobretasa a que se refiere la presente Ley.
Los recursos de dicho fondo se destinarán a los siguientes departamentos: Norte de Santander, Amazonas, Chocó, Guainía, Vaupés y Vichada, San Andrés y Providencia y Santa Catalina. ...................</t>
  </si>
  <si>
    <t>HALLAZGO 22. Administrativo - Puente El Caraño
El artículo 4 de la Resolución 1496 del 20 de mayo de 2011, conceptúa: "Ejecución de tos recursos. Los recursos del Fondo de Subsidio de ¡a Sobretasa a la Gasolina deberán ser incorporados en el presupuesto de los departamentos destinatarios para financiar proyectos de infraestructura de transporte”.
Las obras de "Construcción Puente Vehicular en la Carretera 1° Sobre La Quebrada El Caraño en la Ciudad de Quibdó - Chocó” fueron contratadas mediante Contrato de Obra No. 010 del 22 de diciembre de 2014 suscrito por la Gobernación del Chocó con la empresa identificada con Nit.830513942-6 y a fecha mayo de 2016 las obras no han sido ejecutadas.
Evidenciándose, mediante suscripción de Acta de Inspección Ocular y Física No.3 del 13 de mayo de 2016, que no se ha suscrito acta de inicio por problemas de cofinanciación relacionados con la Gestión Predial por parte de la Alcaldía del Municipio de Quibdó, por lo que la capacidad operativa del departamento del Chocó para la implementación de la política nacional y especialmente la del MT, no ha permitido que se enfoquen las inversiones en proyectos que realmente generen un desarrollo local y regional, al no permitir que dicha zona se convierta en polo de desarrollo importante para la ciudad de Quibdó con la construcción del Puente El Caraño.
Verificándose que los recursos, transferidos al Departamento del Chocó por parte del Ministerio de Transporte - MT del Fondo de Subsidio de Sobretasa de la Gasolina de las vigencias 2013 y 2014 a la cuenta corriente No. 578491896 del Banco de Bogotá en un valor de $3.650 millones, se encuentran en riesgo al no ser utilizados oportunamente en el proyecto viabilizado por el MT.
Además, el proyecto no ha sido desaprobado por no iniciar oportunamente su ejecución, estando cofinanciado por el Sistema General de Regalías con la suma de $500 millones aportados por la Alcaidía de Quibdó; por lo que los resultados obtenidos en las inversiones financiadas con recursos del Fondo de Subsidio de la Sobretasa de la Gasolina - FSSG, están siendo afectadas en términos de eficacia, eficiencia y el impacto de las mismas.</t>
  </si>
  <si>
    <t>HALLAZGO 24. Administrativo - con presunta incidencia Disciplinaria y Fiscal -Transferencias 2013 - 2014 FSSG - CHOCO
El Artículo 130 de la Ley 488 del 24 de diciembre de 1998, establece: “Fondo de subsidio de la sobretasa a la gasolina. Créase el fondo de subsidio de la sobretasa a la 
gasolina el cual se financiará con el 5% de los recursos que recaudan los departamentos por concepto de la sobretasa a que se refiere la presente Ley.
Los recursos de dicho fondo se destinarán a los siguientes departamentos: Norte de Santander, Amazonas, Chocó, Guainía, Guaviare, Vaupés y Vichada, San Andrés y Providencia y Santa Catalina.
El Fondo de Subsidio de la Sobretasa a la Gasolina será administrado por el Ministerio de Transporte - y la distribución de los recursos se realizará previa consulta a los departamentos interesados”.
Por otra parte, el Artículo 4o de la resolución No.1496 del 20 de mayo de 2011, estipula: “Ejecución de recursos. Los recursos de la Sobretasa a la Gasolina deberán ser incorporados en el presupuesto de los departamentos destinatarios para financiar proyectos de infraestructura de transporte
1. Una vez realizadas las verificaciones de los recursos del Fondo de Subsidio de Sobretasa a la Gasolina transferidos en las vigencias 2013 - 2014 por el Ministerio de Transporte al Departamento del Chocó, para el proyecto “Construcción puente vehicular en la carretera 1a sobre la quebrada El Caraño en la ciudad de Quibdó - Chocó”, se encontró que se consignó un valor por $2.000 millones a la cuenta corriente No.333030003870 del Banco Agrario, según:
a) Comprobante de egreso 5990 del 6 de agosto de 2013 por $1.000 millones, en cumplimiento a la Resolución 1258 del 29 de abril de 2013, y
b) $1.000 millones según Comprobante de Egreso No.4067 del 19 de mayo de 2014 por valor de $996.2 millones y Comprobante de Egreso No.4674 del 04 de junio de 2014 por valor de $3.8 millones en cumplimiento de Resolución No.1153 del 07 de mayo de 2014.
De los $2.000 millones se hizo devolución de $1.111 millones a la Cuenta Corriente No. 578491896 del Banco Bogotá. Situación que presuntamente representa un detrimento al patrimonio del Estado en cuantía de $889 millones.
La siguiente tabla muestra las transferencias de los recursos del FSSG al departamento del Chocó durante las vigencias 2013 y 2014: 
2. Además, Al comparar saldos certificados por el Tesorero - Pagador del Departamento del Chocó a 31 de diciembre de 2014, con saldo a 31 de diciembre de 2015 y el saldo a mayo de 2016, se presenta una diferencia de $938,3 millones entre los recursos transferidos por parte del MT al departamento del Chocó, y el saldo que presenta la cuenta corriente No. 578491896 a mayo de 2016, para los cuales no se evidenciaron los soportes, ni la ejecución de obras que justifiquen en que fueron utilizados estos recursos.
Además, se presentan movimientos en esta cuenta corriente durante los meses de marzo a diciembre de 2015 por valor de $937,9 millones. Sin embargo, la CGR en visita realizada y como consta en el Acta de Inspección Ocular y Física No. 3 del 13 de mayo de 2016 y Acta de Reunión del 12 de mayo de 2016, evidenció que el Contrato de Obra No.010 del 22 de diciembre de 2014, por medio del cual se 
contrató la ejecución del proyecto, no ha iniciado ni ha recibido anticipo. Además, la interventora y la gestión predial serán financiadas por la Alcaldía de Quibdó.
Mediante respuesta del MT, se evidencia que el Proyecto "Terminación de la Pavimentación de la Carretera Condoto- Aeropuerto en el Municipio de Condoto- Departamento de Choco", se viabilizó mediante radicado MT 20145000260081 del 28 de julio de 2014 por un valor de $590.3 millones; y en extractos bancarios de la Cuenta corriente No. 578.491.896 del Banco Bogotá que los pagos se efectúan el 10 de abril de 2015 por un valor de $295.150.242 y el 06 de noviembre de 2015 por un valor de $295.150.242; por lo que al saldo de $938.3 millones se le resta el valor soportado de $590.3 millones, quedando una diferencia de $348 millones en valores no soportados, lo que representa presuntamente un detrimento al patrimonio del Estado en esta cuantía.
Por último, los proyectos de la vigencia 2015 están en ejecución y fueron financiados por el FSSG mediante transferencias de $2.250 millones a la cuenta corriente No. 578541377 del Banco Bogotá. A fecha mayo de 2016 presenta un saldo de $802.8 millones, según certificación de! Tesorero - Pagador del Departamento del Chocó.
Valor total presunto fiscal = $889.000.000 + $348.039.382 = $1.237.039.382</t>
  </si>
  <si>
    <t>HALLAZGO 27. Administrativo - con presunta incidencia Disciplinaria - Atrasos en construcción y operación de SETP de Pasto
El Sistema Estratégico de Transporte Público de Pasto que actualmente se encuentra en construcción, presenta atraso de aproximadamente cinco (5) años en relación con la fecha inicialmente prevista en el cronograma del Conpes 3449 de 2008 para la entrada en operación (semestre 1 de 2011); debido entre otros, a problemas de coordinación con la Empresa de Obras Sanitarias de Pasto (Empopasto), quien ejecuta la reposición y actualización de redes de alcantarillado o acueducto, demoras y falta de definición en la adquisición predial principalmente con la Carrera 27.</t>
  </si>
  <si>
    <t>HALLAZGO 32. Administrativo -  Fondos en Tránsito
 Al estudiar  la cuenta 112005 - efectivo se encontró que el Ministerio en sus balances mensuales  no registró los recursos que ingresaron  a las cuentas bancarias 026118618 del banco Davivienda, 80002405  del Banco Popular y 31920003238 del Banco Agrario en las cuales se recaudan todos los recursos recibidos de las especies valoradas o venales, es decir en los balance de Enero a Noviembre no muestra la realidad económica del Ministerio.      En el mes de diciembre de 2015, la entidad registró en esta cuenta un movimiento débito y crédito con la totalidad de los recursos recibidos durante la vigencia, los cuales a su vez fueron transferidos a la DTN. 
De otra parte, se pudo determinar que existe una diferencia  de $120,5 millones, al cruzar lo registrado  en el movimiento débito por $124.119,8 millones del mes de diciembre de 2015, contra los recaudos mensuales durante toda la vigencia,  suministrados por el Grupo de Ingresos y Cartera por valor $124.240,3 millones. 
Así mismo al cruzar el registro crédito de esta cuenta Fondos en tránsito por valor de $125.004,8 millones  contra el saldo de SIIF ( recursos transferidos a la DTN)  por valor de $125.128,2 millones, se encuentra una diferencia de $123,5 millones.</t>
  </si>
  <si>
    <t>HALLAZGO 33. Administrativo - Afectaciones Deudoras  - Formularios y Especies Valoradas:
El saldo de la cuenta 140114  Deudores - Formularios y Especies Valoradas por $67.822 millones presenta incertidumbre  a 31 de Diciembre de 2015 por:
  Se encontró  una subestimación de $9.786 millones entre el valor reportado por el Grupo de Cartera para Especies Venales por un monto de $77.608 millones y lo registrado en la cuenta 140114 por $67.822 millones.   Lo anterior, sin desconocer la respuesta a la observación preliminar mediante la cual la Entidad  informa que posteriormente al envío de la información a la CGR, las áreas realizaron conciliación  quedando un saldo por conciliar  por $1.803,6 millones. 
Se encuentra afectado por reversiones realizadas en la vigencia las cuales ascienden a $59.017 millones, lo anterior por cuanto el Ministerio realizó reliquidación a los Operadores  del RUNT.... "Con base en una interpretación de la ley diferente " las que sirvieron de base para realizar la causación.  En forma posterior, con base en un concepto de la Oficina Jurídica , se reversaron dichos cobros por el valor citado.   Esta situación genera incertidumbre por los valores cobrados y después de reliquidados  que ocasionaron las reversiones en los Estados contables.              
 Se llevó a la cuenta 290580 Otros Pasivos - Recaudos a favor de terceros- Recaudos por clasificar,  partidas correspondiente a la cuenta 140114 - Deudores- Formularios y Especies  valoradas por  $411.4 millones  y que correspondía a recaudos de cartera  llevados y recibidos  dentro de la vigencia 2015 de los cuales no se identificó el tercero o deudor.</t>
  </si>
  <si>
    <t>HALLAZGO 34. Administrativo. Sobrestimación Deudores:  
 Al cruzar el valor registrado como Ingresos por $129.500,7 millones con el recaudo, según información suministrada por el Grupo de Ingresos y  Cartera (extractos bancarios)  por $124.240,3 millones, a 31 de diciembre de 2015, se estableció que las cuentas 40114 - Deudores - Ingresos no Tributarios - Formularios y Especies Valoradas y la cuenta 3105 - Patrimonio -  Hacienda Pública - Capital Fiscal,  presentan una diferencia de $5.260,4 millones , la cual, de acuerdo con la respuesta dada por la Entidad  corresponde a Embargos Judiciales realizados a las cuentas bancarias que recaudan dichos recursos y que contablemente se refleja en la subcuenta 142503 Deudores - Depósitos Judiciales por valor de $5.140,5 millones. Dado lo anterior,  las citadas cuentas se encuentran sobrestimadas en $119 millones  situación que afecta la razonabilidad de los Estados contables.</t>
  </si>
  <si>
    <t>HALLAZGO 35. Administrativo.  Sobrestimación Deudores por Procesos Coactivos Prescritos:  Teniendo en cuenta la respuesta dada por el Ministerio, se evidenció que a 31 de diciembre de 2015, el saldo del Grupo 14- Deudores por $85.486 millones y la cuenta 3105 Patrimonio - Hacienda Pública-  Capital Fiscal,  se encuentran sobrestimadas en $990,6 millones por cuanto allí se encuentran registrados los siguientes procesos:      - 311 Procesos Coactivos por $7.955 millones de los cuales 211 se encuentran prescritos.        - Mediante Resolución 33 del 13 de enero de 2016 se les declaró la remisibilidad a 43 obligaciones con sus Intereses  por valor total  de $216 millones, de los cuales $85.6 millones  corresponden a deudas o multas  y $130.6 millones a intereses causados hasta el 31 de Mayo  de 2015.              - Se solicitó dar de baja el saldo de la responsabilidad fiscal por $652.5 millones de acuerdo  con el Acta 2 del 05 de Junio de 2015.            -  Se está tramitando la remisibilidad de 50 procesos por $253 millones.                           - De otra parte, este  grupo 14  Deudores, presenta  incertidumbre sobre el valor de las 110  obligaciones que se encuentran para aprobación de remisibilidad por el Comité  de Desarrollo Administrativo y por el Subcomité Financiero y de Inversiones sobre los cuales el Ministerio no informó su valor.                         Las situaciones descritas afectan la razonabilidad de las cifras que se reflejan en los Estados Contables de la entidad al término de la vigencia.</t>
  </si>
  <si>
    <t>HALLAZGO 36. Administrativo.  Retiros de saldos Inmuebles Buenaventura
 A 31 de diciembre de  2015, fueron retirados de los Estados Contables, tres (03) predios ubicados en Buenaventura - Valle, cuyo valor total en libros  asciende a $27.549 millones, lo anterior por cuanto mediante  Acta  0002 del 05 de Junio de 2015  El Subcomité Financiero aprueba "dar de baja" de la subcuenta  contable 16.05.01 Propiedad  Planta y Equipo  - Terrenos Urbanos.  Pese a lo anterior, la Oficina Jurídica solicitó una revisión más profunda del tema por lo que el Grupo de Inmuebles mediante oficio se encuentra solicitando, si es del caso, la certificación de la no existencia de dichos inmuebles.  La situación descrita genera una subestimación por este valor dado que no se ha emitido  el  Acto Administrativo que apruebe la exclusión de dichos inmuebles de la Contabilidad del Ministerio.</t>
  </si>
  <si>
    <t>HALLAZGO 39. Administrativo.  - Sobrestimaciones Bienes Muebles
Realizado el cruce correspondiente entre las cifras de balance y el inventario físico, se determinó que a 31 de Diciembre de 2015 las cuentas del grupo Propiedades, Planta y Equipo "1635 Bienes Muebles en Bodega; 1655 Maquinaria y Equipo; 1660 Equipo Médico y científico; 1665 Muebles, Enseres y Equipos de Oficina; 1670 Equipos de Comunicación  y Computación; 1675 Equipo de Transporte, Tracción y Elevación; 1680 Equipo de Comedor, Cocina y Despensa y Hotelería y 3105 Patrimonio - Hacienda Pública Capital Fiscal" se encuentran sobreestimadas en $1.511,7 millones como se aprecia en la siguiente tabla  (Ver tabla  No. 28)    
Lo anterior afecta la razonabilidad de los Estados Contables.</t>
  </si>
  <si>
    <t>HALLAZGO 40. Administrativo.   Subestimaciones Bienes Muebles
A su vez a 31 de diciembre de 2015, al realizar cruce entre las cifras de balance y el inventario físico, se determinó que las cuentas "1655 Maquinaria y Equipo; 1665Muebles Enseres y Equipos de oficina; 1670 Equipos de Comunicación y Computación; 1675 Equipo de Transporte, Tracción y Elevación; 1680 Equipos de Comedor, Cocina, Despensa y hotelería  y la cuenta 3105 Patrimonio  - Hacienda Pública - Capital Fiscal" se encuentran subestimadas en $1.073,6 millones como se aprecia en la siguiente tabla (Ver tabla No. 29)
Adicionalmente, se evidenció  que a 31 de Diciembre de 2015, dentro del inventario suministrado por el Ministerio, se relaciona una serie de elementos los cuales no se encuentran clasificados en las diferentes cuentas de los bienes muebles en servicio, es decir, las cuentas detalladas anteriormente, se encuentran subestimadas en $51.5 millones, que al sumarse con la subestimación de la tabla No. 7, da como resultado total $1.125,1 millones de subestimación. Lo anterior afecta la razonabilidad de las cifras registradas en los Estados Contables.</t>
  </si>
  <si>
    <t>HALLAZGO 41. Administrativo.   -Depreciación Acumulada - Incertidumbre
El saldo de la cuenta 1685 por valor de $10.295,2 millones no es confiable debido a que, según argumenta el Ministerio "teniendo en cuenta las deficiencias que presentaba  la Base de Datos en la información, para la vigencia 2015, no se realizó el cálculo de la Depreciación correspondientes a las cuentas contables de los códigos 1645 a 1680 (bienes muebles en uso), sustentado en la posibilidad de registrarse información no razonable.  Se está a la espera de la entrada en producción del nuevo aplicativo Sistema Hacendario SiCapit@l, módulos SAE y SAI,  para poder generar la información correspondiente y realizar los recálculos de la depreciación correspondiente, sobre información totalmente comprobable".  
 Lo anterior afecta la razonabilidad de los Estados Contables debido a que los valores registrados en las cuentas "1685 Propiedad, Planta y Equipo - Depreciación  Acumulada y 3128 Patrimonio - Hacienda Pública - Provisiones, Agotamiento, Depreciaciones, Amortizaciones"  presenta incertidumbre en el valor que se dejó de registrar durante la vigencia 2015.</t>
  </si>
  <si>
    <t>HALLAZGO 43. Administrativo.   - Sobrestimación Intangibles
 A 31 de Diciembre de 2015, las cuentas "1970 Otros Activos - Intangibles y 3105 Patrimonio - Hacienda Pública - Capital Fiscal" se encuentran sobreestimadas en $892,8 millones, debido a que al confrontar el saldo de estas subcuentas, según balance contra el saldo según inventario suministrado por la entidad, se evidenció que el valor registrado en el balance es mayor que el saldo según inventarios como se aprecia en la  siguiente tabla (Ver tabla No. 30).      
Lo anterior afecta la razonabilidad de los Estados Contables.</t>
  </si>
  <si>
    <t xml:space="preserve">HALLAZGO 45. Administrativo.   - Sobrestimación y Subestimación en Cuentas de orden Deudoras y Bienes en Custodia y Activos Retirados
 Las cuentas  de Orden Deudoras "8306 Deudoras de Control - Bienes entregados en Custodia y 8915  Deudoras por  Contra" se encuentran sobrestimadas en $42.4 millones a 31 de diciembre de 2015, debido a que dicho valor está registrado en el balance y según el inventario no existe ningún registro.   Además, estas mismas cuentas se encuentran subestimadas en $7 millones porque, según   balance, esta subcuenta no tiene saldo y, según inventario, si.  Lo anterior se observa en la siguiente tabla (Ver  tabla No. 31).       
 Por otra parte se observó que en las subcuentas "831510 Cuentas de Orden Deudoras - Deudoras de Control - Activos Retirados - Propiedades, Planta y Equipo y 891506 Deudoras por contra - Deudoras de control por contra - Activos retirados" se registran los bienes retirados del servicio por obsoletos e inservibles, cuyo saldo al final del ejercicio auditado es de $12.665,7 millones.    Estos bienes muebles se encuentran apilados, según informa la entidad, en la Bodega de Fontibón, sin que a la fecha se evidencie que se haya tomado alguna determinación administrativa al respecto para dar de baja dichos bienes. </t>
  </si>
  <si>
    <t xml:space="preserve">HALLAZGO 46. Administrativo. - Sobrestimación y Subestimación en cuentas de Orden Acreedoras - Bienes Recibido de Terceros
 Las cuentas de Orden Acreedoras "9346 Cuentas de Orden Acreedoras - Acreedoras de Control - Bienes Recibidos de Terceros y   891518 Deudoras por contra - Deudoras de Control por contra - Bienes Entregados a Terceros" se encuentran sobrestimados en $409.9 millones a 31 de diciembre de 2015, debido a que dicho valor está registrado en el Balance por concepto de Propiedad, planta y Equipo y en el inventario no existe ningún registro.  Por otra parte, estas mismas cuentas se encuentran subestimadas en $30.2 millones porque el concepto de estación repetidora no tiene saldo  en el balance, pero si aparece relacionado en el inventario. Lo anterior se observa en la siguiente tabla (Ver  tabla No. 32). </t>
  </si>
  <si>
    <t>HALLAZGO 48. Administrativo.   - Cuentas por Pagar saldos contrarios a su naturaleza
 De acuerdo con la consulta realizada al SIIF - Nación, la cuenta 2436 Cuenta por Pagar - Retención en la Fuente a 31 de diciembre, se encuentra afectada, por cuanto,  dentro de las subcuentas presentan saldos contrarios a su naturaleza por un monto de $599 millones, si bien, de acuerdo a la respuesta de la Entidad, la Contaduría General de la Nación y el SIIF permiten la utilización de estas subcuentas con esta desagregación, es deber de la entidad realizar la depuración, análisis y reclasificaciones respectivas para el cierre contable.</t>
  </si>
  <si>
    <t xml:space="preserve">No se aplica rigurosamente  lo establecido en la Resolución 272 numeral 1 de la CAN y además el Ministerio no ha implementado un procedimiento claro para calificar la solvencia  económica y financiera de las empresas solicitantes. Riesgo en el proceso de Autorización al conceder Certificado de Idoneidad. </t>
  </si>
  <si>
    <t>Definir criterios para evaluar la solvencia económica y financiera de las empresas de Transporte Internacional de Carga que soliciten certificado de Idoneidad, de acuerdo con lo establecido en la Resolución 272 de 1999 de la Comunidad Andina de Naciones.</t>
  </si>
  <si>
    <t>Estructurar documento definiendo los índices y valores que se tendrán en cuenta para evaluar y calificar la solvencia económica y financiera de las empresas de Transporte Internacional de Carga que soliciten certificado de Idoneidad al Ministerio de Transporte.</t>
  </si>
  <si>
    <t>Documento elaborado</t>
  </si>
  <si>
    <t xml:space="preserve">Verificar que se cumplan todos los requisitos exigidos en la Resolución 272 de 1999, de la Comunidad Andina de Naciones, antes de expedir el Certificado de Idoneidad de las empresas de Transporte Internacional de carga. </t>
  </si>
  <si>
    <t>Expedir directriz de la Subdirección de Transporte, al Grupo de Transporte Multimodal, Internacional y de Apoyo a la Subdirección de Transporte, señalando la obligación de verificar, antes de elaborar los  Certificados de Idoneidad de las Empresas de Transporte Internacional de Carga, que se cumplan  todos los requisitos exigidos en la Resolución 272 de 1999, de la Comunidad Andina de Naciones y que en el expediente estén debidamente archivados  todos los documentos requeridos.</t>
  </si>
  <si>
    <t xml:space="preserve">Memorando </t>
  </si>
  <si>
    <t>Falta de control  en la aplicación de los procedimientos de habilitación, Permiso de operación y transporte mixto a empresas de transporte fluvial.</t>
  </si>
  <si>
    <t xml:space="preserve">Verificar que se cumplan todos los requisitos exigidos en el Decreto 1079 de 2015, antes de expedir los actos administrativos de habilitación de las empresas de servicio público de transporte fluvial, otorgamiento de permiso de operación y modificación del parque fluvial. </t>
  </si>
  <si>
    <t>Revisar y ajustar los formatos de verificación de requisitos para la habilitación de Empresas de Transporte fluvial, otorgamiento de permiso de operación y modificación de parque fluvial.</t>
  </si>
  <si>
    <t xml:space="preserve">Formato </t>
  </si>
  <si>
    <t xml:space="preserve">Expedir directriz de la Subdirección de Transporte, al Grupo Operativo de Transporte Acuático, señalando la obligación de verificar, antes de remitir para firma el respectivo proyecto de acto administrativo, que en el expediente esté debidamente diligenciado y firmado, por el funcionario que adelantó el trámite y por el coordinador, el formato ajustado de verificación de requisitos exigidos para la habilitación de las empresas de servicio público de transporte fluvial, otorgamiento de permiso de operación y modificación del parque fluvial y adicionalmente que la carpeta esté debidamente foliada. </t>
  </si>
  <si>
    <t xml:space="preserve">Falta de seguimiento y acompañamiento  a los Organismos de Tránsito y Concesión RUNT que incide en la correcta liquidación y menores  valores transferidos  por especies venales a favor del MT. </t>
  </si>
  <si>
    <t xml:space="preserve">Revisar  el contenido de la Resolución 2395 de 2009 para establecer con claridad los conceptos por derechos de tránsito a favor de la Dirección del Tesoro Nacional que corresponden al 35% del total facturado. 
</t>
  </si>
  <si>
    <t>Definir una plantilla única para que sean incorporados en los correspondientes actos administrativos según corresponda Acuerdo Municipal o Distrital u Ordenanza Departamental por parte de la autoridad territorial por concepto derechos de tránsito a favor de la Dirección del Tesoro Nacional que corresponden al 35% del total facturado. 
Diseñar una matriz en medio electrónico que permitan efectuar el cruce de la información de manera ágil para detectar las diferencias entre lo reportado y los conceptos a reportar.
Adelantar mesas de trabajo con los organismos de tránsito para la claridad de los conceptos, efectuando ejercicios prácticos de liquidación para la aplicabilidad del 35%.</t>
  </si>
  <si>
    <t>Oficios, memorandos, listados de asistencia
Plantilla, Matriz
Listados de Asistencia
Borrador de Proyecto de Ley</t>
  </si>
  <si>
    <t>Revisada la base de datos HQRUNT de las tarifas 2015 cargadas por el organismo de Tránsito de Bucaramanga, confrontadas con el valor en el Acuerdo 020  de 2014  del Consejo directivo del organismo,  se evidencia  Menores valores transferidos al MT  que conlleva a la pérdida de recursos en cuantía de $673.4 millones para la vigencia de 2015.</t>
  </si>
  <si>
    <t xml:space="preserve">
Finalizar la revisión de los valores registrados por conceptos de tarifas en el sistema HQRUNT frente a los valores establecidos en los actos administrativos según corresponda Acuerdo Municipal o Distrital u Ordenanza Departamental. 
</t>
  </si>
  <si>
    <t xml:space="preserve">Se efectuará la depuración de las cuentas de cobro de lo dejado de cobrar durante las vigencias 2014,  2015 y 2016. </t>
  </si>
  <si>
    <t>Cuentas de Cobro</t>
  </si>
  <si>
    <t>Con Acuerdo 20 de 2014 el Consejo Directivo del OT de Bucaramanga  fijó el valor de tasas, tarifas derechos y servicios prestados, para vigencia 2015,  pero en junio de 2015 se modificaron tarifas de trámites , se cargaron al HQRUNT, sin acto administrativo que las soporte. Contraviniendo lo estipulado en la normatividad vigente  lo que puede generar inconsistencias en la información reportada.</t>
  </si>
  <si>
    <t xml:space="preserve">
Finalizar la revisión de los valores registrados por conceptos de tarifas en el sistema HQRUNT frente a los valores establecidos en los actos administrativos según corresponda Acuerdo Municipal o Distrital u Ordenanza Departamental. 
</t>
  </si>
  <si>
    <t>Definir una plantilla única para que sean incorporados en los correspondientes actos administrativos según corresponda Acuerdo Municipal o Distrital u Ordenanza Departamental por parte de la autoridad territorial por concepto derechos de tránsito a favor de la Dirección del Tesoro Nacional que corresponden al 35% del total facturado. 
Diseñar una matriz en medio electrónico que permitan efectuar el cruce de la información de manera ágil para detectar las diferencias entre lo reportado y los conceptos a reportar.
Adelantar mesas de trabajo con los organismos de tránsito para la claridad de los conceptos, efectuando ejercicios prácticos de liquidación para la aplicabilidad del 35%.</t>
  </si>
  <si>
    <t>Oficios, memorandos, listados de asistencia
Plantilla
Matriz
Listados de Asistencia</t>
  </si>
  <si>
    <t>Presunto incumplimiento a la normativa,  no aplicación de la tabla que el MT  envió para el cálculo del 35%; falta de comunicación oportuna entre el Ministerio y los Institutos de tránsito; falta de comunicación oportuna por parte del  RUNT y el Ministerio al organismo de tránsito, entonces se desconoció protocolo de cargue de información según oficio 2014401040381 de 10 dic de 2014.
Falta de seguimiento  y acompañamiento a los OT y Concesión RUNT, que incide en la correcta liquidación y menores  valores transferidos por especies venales al MT para vig 2015.</t>
  </si>
  <si>
    <t>Elaborar el procedimiento de seguimiento, control y acompañamiento a los Organismos de Tránsito para el oportuno y correcto cargue y actualización de las tarifas en el aplicativo HQ RUNT.
Efectuar mesas de seguimiento trimestral entre las áreas competentes  para verificar el cumplimiento del procedimiento previamente establecido.
Estructurar el proyecto de ley para que el valor de las tarifas del Ministerio no sea un porcentaje sino un valor fijo expresado en SMDLV.</t>
  </si>
  <si>
    <t>Definir una plantilla única para que sean incorporados en los correspondientes actos administrativos según corresponda Acuerdo Municipal o Distrital u Ordenanza Departamental por parte de la autoridad territorial por concepto derechos de tránsito a favor de la Dirección del Tesoro Nacional que corresponden al 35% del total facturado. 
Diseñar una matriz en medio electrónico que permitan efectuar el cruce de la información de manera ágil para detectar las diferencias entre lo reportado y los conceptos a reportar.
Estructurar el proyecto de ley para que el valor de las tarifas a favor del Ministerio no sea un porcentaje sino un valor fijo expresado en SMDLV
Adelantar mesas de trabajo con los organismos de tránsito para la claridad de los conceptos, efectuando ejercicios prácticos de liquidación para la aplicabilidad del 35%.</t>
  </si>
  <si>
    <t>Oficios, memorandos, listados de asistencia
Plantilla
Matriz
Listados de Asistencia
Borrador de Proyecto de Ley</t>
  </si>
  <si>
    <t xml:space="preserve">Finalizar la revisión de los valores registrados por conceptos de tarifas en el sistema HQRUNT frente a los valores establecidos en los actos administrativos según corresponda Acuerdo Municipal o Distrital u Ordenanza Departamental. </t>
  </si>
  <si>
    <t xml:space="preserve">Se efectuará la depuración de las cuentas de cobro de lo dejado de cobrar. </t>
  </si>
  <si>
    <t>Revisar el mapa de riesgos</t>
  </si>
  <si>
    <t xml:space="preserve">Incluir  en el mapa de riesgos, el riesgo   "Errores   en las expedición de certificaciones para la elaboración de contratos"  y  sus  respectivos controles. </t>
  </si>
  <si>
    <t>Mapa de riesgos actualizado</t>
  </si>
  <si>
    <t>A la fecha esta pendiente la reglamentación requerida en el articulo 30 del Decreto 1008 de 2015. Se observa un presunto incumplimiento de los principios de eficiencia y eficacia establecidos en el artículo 8 de la Ley 42 de 1993 y de los principios de la función administrativa establecidos en el artículo 209 de la Constitución Política y al artículo 30 del Decreto 1008 de 2015 del Ministerio de Transporte; por lo tanto tendría una posible connotación Disciplinaria.</t>
  </si>
  <si>
    <t xml:space="preserve">
1. Mesas de trabajo sobre condiciones mínimas de la de infraestructura para trenes ligeros de pasajeros:
    a. Agencia Nacional de Infraestructura
    b. Metro de Medellín.
    c. Proponentes de Asociaciones Publico Privadas de trenes de pasajeros ligeros</t>
  </si>
  <si>
    <t>A1. Actas.</t>
  </si>
  <si>
    <t xml:space="preserve">La ausencia dentro del Plan Estratégico Institucional 2015-2018 del Ministerio de Transporte, de las acciones descritas afecta los resultados en cuento al incremento de la productividad de la economía del País que es el fin último de la estrategia “Competitividad e Infraestructura Estratégicas”  , de igual manera genera incertidumbre en cuanto a la ejecución, el grado de cumplimiento y la evaluación posterior de los resultados de dichas acciones.
Por lo anterior se observa un presunto incumplimiento al artículo 29 de la Ley 152 de 1994, lo que podría configurar una posible connotación Disciplinaria.
</t>
  </si>
  <si>
    <t>Realizar mesas de trabajo con las Dependencias, con el fin de identificar el estado actual de cada uno de los compromisos del PND que son de responsabilidad del Ministerio y determinar con respecto a cada uno de ellos, en cual de los planes de la Entidad se deben incorporar, ya sea el PEI o los PAI anuales</t>
  </si>
  <si>
    <t>Mesas de trabajo con las Dependencias.</t>
  </si>
  <si>
    <t>Mesas de trabajo, Actas.</t>
  </si>
  <si>
    <t>Actualizar el PEI 2015-2018 con los compromisos del PND, que deban hacer parte de este nivel estratégico de planeación, como resultado de las mesas de trabajo adelantadas con las Dependencias del MT</t>
  </si>
  <si>
    <t>PEI 2015-2018  actualizado con los compromisos del PND.</t>
  </si>
  <si>
    <t>PEI 2015-2018.</t>
  </si>
  <si>
    <t>Formular el PAI 2017, incluyendo los compromisos del PND que deban hacer parte de este nivel táctico de planeación, como resultado de las mesas de trabajo adelantadas con las Dependencias del MT</t>
  </si>
  <si>
    <t>Formular el PAI 2017.</t>
  </si>
  <si>
    <t>PAI 2017</t>
  </si>
  <si>
    <t>Aprobar por parte del Comité de Desarrollo Administrativo Institucional la versión actualizada del PEI 2015-2018, y el PAI 2017</t>
  </si>
  <si>
    <t>Comité de Desarrollo Administrativo Institucional aprueba la versión actualizada del PEI 2015-2018, y el PAI 2018</t>
  </si>
  <si>
    <t>Comité de Desarrollo Administrativo - Acta</t>
  </si>
  <si>
    <t>A la fecha no se han consolidado los insumos para definir el "Plan de Logística Portuaria (PLP), en coordinación con el DNP la participación del MinAmbiente, la Dimar y el MinCIT " el cual fue incluido como meta en el PND 2014-2018.</t>
  </si>
  <si>
    <t xml:space="preserve">A pesar de contar con la Resolución No. 001496 de 2011, en sus artículos No.4 y No. 6, Ejecución de los recursos y solicitud de la Información, mediante los cuales se establecen los parámetros para la transferencia de los recursos a los departamentos y se señala la responsabilidad en la parte técnica y fiscal de los recursos una vez transferidos en cabeza de los entes territoriales, la CGR encuentra riesgos en los procesos de viabilización y seguimiento de los proyectos. </t>
  </si>
  <si>
    <t>Realizar la modificación de la Resolución de Administración del Fondo del Subsidio de la Sobretasa a la Gasolina, en el sentido de definir el alcance del seguimiento  que el Ministerio de Transporte debe ejercer frente a los recursos transferidos por dicha entidad.</t>
  </si>
  <si>
    <t>Resolución</t>
  </si>
  <si>
    <t>Incumplimiento del Departamento del Chocó en el pago de las obligaciones con el Ministerio de Transporte</t>
  </si>
  <si>
    <t>Modificación de la Resolución  1496 de 2011</t>
  </si>
  <si>
    <t>Proyección y aprobación de la Resolución  de modificación</t>
  </si>
  <si>
    <t>Socializar con los departamentos la obligatoriedad de establecer los convenios con los bancos para el giro de los recursos del FSSG</t>
  </si>
  <si>
    <t>Remitir a los departamentos oficios expresando la obligatoriedad del cumplimiento legal</t>
  </si>
  <si>
    <t>Oficio</t>
  </si>
  <si>
    <t>Continuar con el proceso  de cobro coactivo  atendiendo la normatividad y el procedimiento vigente</t>
  </si>
  <si>
    <t>Adelantar todas las gestiones plasmadas en el procedimiento</t>
  </si>
  <si>
    <t>Medidas cautelares</t>
  </si>
  <si>
    <t>Dentro de la revisión realizada durante la Auditoría, la Contraloría General de la República evidenció que a la fecha no se ha iniciado la ejecución del proyecto del asunto. Dichas demoras obedecen la problemas presentados por la cofinanciación por parte de la Alcaldía del municipio de Quibdó, lo que se puede identificar dentro de las actas de seguimiento al proyecto.</t>
  </si>
  <si>
    <t>Oficio con radicado</t>
  </si>
  <si>
    <t>Continuar realizando acompañamiento al departamento, con el fin de que dicha entidad adelante los trámites pertinentes para dar inicio a la ejecución de las obras</t>
  </si>
  <si>
    <t>Visitas de acompañamiento al departamento con el fin de verificar en el departamento los avances en la ejecución de las obras</t>
  </si>
  <si>
    <t>Informes de Comisión
Diligenciamiento del formato de "Seguimiento a los recursos"</t>
  </si>
  <si>
    <t>Realizar la modificación de la Resolución de Administración del Fondo del Subsidio de la Sobretasa a la Gasolina, en el sentido de establecer la obligatoriedad de los departamentos beneficiarios el envío de la información relacionada con los estados de las cuentas en las cuales el Ministerio de Transporte transfiere los recursos a dichos departamentos.</t>
  </si>
  <si>
    <t xml:space="preserve">Presuntas deficiencias en el seguimiento por parte del Ministerio de Transporte UMUS y de ejecución por parte de AVANTE. </t>
  </si>
  <si>
    <t xml:space="preserve">Se realizará conjuntamente entre el Ministerio de Transporte y el Ente Gestor un plan de Acción concertado entre las partes, con el objeto de establecer los Hitos necesarios para el cumplimiento de los objetivos trazados en los diferentes CONPES a fin dar cumplimiento a los recursos asignados en su componente de Infraestructura. </t>
  </si>
  <si>
    <t>No se realizaron con la debida oportunidad los registros.</t>
  </si>
  <si>
    <t>Realizar los registros y ajustes correspondientes con la debida oportunidad una vez recibida la conciliación por parte del Grupo de Contabilidad.</t>
  </si>
  <si>
    <t>Elaborar y registrar los comprobantes de ingreso o egreso para registrar las partidas conciliatorias, por cada cuenta.</t>
  </si>
  <si>
    <t>Cuenta bancaria</t>
  </si>
  <si>
    <t>Elaboración de conciliaciones bancarias 188145639-59  y 18814564922 de Bancolombia correspondientes a diciembre de 2015</t>
  </si>
  <si>
    <t>Elaborar las  Conciliaciones bancarias</t>
  </si>
  <si>
    <t>Realizar la entrega y manejo de  las Cuentas de recaudos de especies venales a la Dirección del Tesoro Nacional</t>
  </si>
  <si>
    <t>Entregar  las cuentas  bancarias de recaudos de especies venales a la Dirección del Tesoro Nacional</t>
  </si>
  <si>
    <t>No se realizaron los registros manuales contables mensualmente para el movimiento de los bancos citados</t>
  </si>
  <si>
    <t>Incorporación en forma mensual en el sistema SIIF de los ingresos y los egresos correspondientes a las cuentas recaudadoras de especies venales</t>
  </si>
  <si>
    <t>Registrar mensualmente en el SIIF- Nación de las cuatro cuentas bancarias de recaudos de especies venales.</t>
  </si>
  <si>
    <t xml:space="preserve">En la información remitida por el Banco Popular hay diferencias entre la web y el extracto, </t>
  </si>
  <si>
    <t>Elaboración las causaciones de acuerdo con los comprobantes de ingreso registrados en el grupo de Pagaduría.</t>
  </si>
  <si>
    <t>Verificación de los comprobantes de ingresos y elaboración de ajustes correspondientes de la vigencia 2015.</t>
  </si>
  <si>
    <t>Comprobantes de ingresos</t>
  </si>
  <si>
    <t>Una nueva reliquidación realizada por la dependencia que tiene a cargo esta función</t>
  </si>
  <si>
    <t>Realizar ajustes correspondientes de acuerdo con los requerimientos de las dependencias que elaboran las reliquidaciones</t>
  </si>
  <si>
    <t>Ajustes oportunos</t>
  </si>
  <si>
    <t>Ajustes</t>
  </si>
  <si>
    <t>Realizar las conciliaciones entre la información del grupo de Ingresos y cartera con la Información del Grupo de Contabilidad, Auxiliares Contables</t>
  </si>
  <si>
    <t>Efectuar el cruce de información entre la información que genera el grupo de Ingresos y cartera y el Grupo de Contabilidad</t>
  </si>
  <si>
    <t>Acta de conciliación</t>
  </si>
  <si>
    <t>Registro de valores incorrectos</t>
  </si>
  <si>
    <t>Elaboración de las Conciliaciones mensuales en el sistema SIIF los ingresos y los egresos correspondientes a las cuentas recaudadoras de especies venales con los extractos bancarios.</t>
  </si>
  <si>
    <t>Registrar los movimientos de las cuentas de especies venales los recaudos y giros en el SIIF en forma mensualizado debidamente conciliada.</t>
  </si>
  <si>
    <t>Conciliación de cuenta bancaria</t>
  </si>
  <si>
    <t xml:space="preserve">Averiguación del estado jurídico económico de los procesos judiciales en los cuales aparezcan cuentas embargadas del Ministerio de Transporte de conformidad con información que suministre la Subdirección Administrativa Oficina de Contabilidad y/ o Oficina de Pagaduría y reporte de la información a éstas Oficinas para los efectos contables pertinentes  . </t>
  </si>
  <si>
    <t xml:space="preserve">Averiguación del estado jurídico económico de los procesos judiciales en los cuales aparezcan cuentas embargadas del Ministerio de Transporte de conformidad con información que suministre la Subdirección Administrativa Oficina de Contabilidad y/ o Oficina de Pagaduría y reporte de la información a éstas Oficinas para los efectos contables pertinentes . </t>
  </si>
  <si>
    <t xml:space="preserve"> Reporte de la información a la Subdirección Administrativa Oficina de Contabilidad y/ o Oficina de Pagaduría éstas Oficinas sobre el estado jurídico económico de los procesos judiciales en los cuales aparezcan cuentas embargadas del Ministerio de Transporte de conformidad con información que al respecto suministren éstas Oficinas.</t>
  </si>
  <si>
    <t xml:space="preserve">Reporte de información jurídica y económica de los procesos judiciales a la áreas financieras </t>
  </si>
  <si>
    <t>No aplicación de la Ley 1066 en cuanto a que las deudas de más de 5 años prescriben.</t>
  </si>
  <si>
    <t>Analizar cada proceso de Cobro Coactivo que no sea jurídicamente cobrable elaborando la ficha técnica para solicitar la baja de los Estados Contables por Remisibilidad de acuerdo al articulo 820 del Estatuto tributario</t>
  </si>
  <si>
    <t>Elaboración de los estudios, análisis y resúmenes en las 47 fichas técnicas, donde se concluye y se solicita la remisibilidad.</t>
  </si>
  <si>
    <t>Procesos</t>
  </si>
  <si>
    <t>Aprobación de la baja de los Valores en los Estados Contables</t>
  </si>
  <si>
    <t>Actas de baja, previa aprobación del comité</t>
  </si>
  <si>
    <t>Acta de baja</t>
  </si>
  <si>
    <t xml:space="preserve">Realizar los registros contables de la baja de los procesos aprobados por Remisibilidad mediante acto Administrativo </t>
  </si>
  <si>
    <t>Registrar contablemente las resoluciones donde se aprueba la baja de los Estados Contables de los procesos aplicados la remisibilidad</t>
  </si>
  <si>
    <t>Registros aplicando la Resolución de baja</t>
  </si>
  <si>
    <t>No se encuentra documentación que sustente la propiedad de estos inmuebles en cabeza del Ministerio de Transporte, información entregada por el Instituto Geográfico Agustín Codazzi y Oficina de Registro de Instrumentos Públicos de Buenaventura, entidades competentes para determinar dicha situación.</t>
  </si>
  <si>
    <t>Solicitar al IGAC del Municipio de Buenaventura, expida una certificación sobre la situación actual de esos predios.</t>
  </si>
  <si>
    <t>Solicitar por medio de un escrito al IGAC del Municipio de Buenaventura, que expida la certificación de la existencia o no de los terrenos en mención, que sirva de base para la toma de las decisión correspondiente</t>
  </si>
  <si>
    <t>Solicitar a la Oficina Jurídica del Ministerio de Transporte un concepto sobre la posibilidad de dar de baja los tres inmuebles de acuerdo a la documentación que obra en el expediente.</t>
  </si>
  <si>
    <t xml:space="preserve">Obtener un concepto Jurídico que sirva de apoyo a la toma de la decisión por parte del Comité de Desarrollo Administrativo del Ministerio de Transporte, para que le recomiende al señor Ministro la Baja de los Estados Contables de los terrenos en mención </t>
  </si>
  <si>
    <t>Presentar ante el Comité de Desarrollo Administrativo, la Certificación expedida por el IGAC de Buenaventura y el Concepto Jurídico, para que tomen las decisiones que consideren pertinentes</t>
  </si>
  <si>
    <t>En un comité del Comité de Desarrollo Administrativo del Ministerio de la recomendación al Señor Ministro para ajustar los saldos en los Estados Contables del Ministerio</t>
  </si>
  <si>
    <t>Reunión Comité</t>
  </si>
  <si>
    <t>Registro contable del acto administrativo (resolución ) que ordene dar de baja de los Estados contables los terrenos en mención</t>
  </si>
  <si>
    <t>Elaborar registro contable</t>
  </si>
  <si>
    <t>Registro Contables</t>
  </si>
  <si>
    <t>Asientos Contables</t>
  </si>
  <si>
    <t>Falta de un software confiable donde se registre la información de los bienes muebles y que se pueda conciliar con el grupo de contabilidad</t>
  </si>
  <si>
    <t>Cargar información en el nuevo aplicativo con los inventarios físicos de bienes muebles realizados en el 2015 y 2016 , determinar las diferencias y realizar los registros contables.</t>
  </si>
  <si>
    <t>Base de datos actualizada.</t>
  </si>
  <si>
    <t xml:space="preserve">Registros </t>
  </si>
  <si>
    <t>Proceso de conciliación de las cuentas de Propiedad, Planta y Equipo, entre la Información del Grupo de inventarios y suministros y los Registros del Grupo de Contabilidad</t>
  </si>
  <si>
    <t>Conciliaciones de los saldos por cada una de las subcuentas contables con el fin de determinar los ajustes a realizar</t>
  </si>
  <si>
    <t>Presentar ante el Subcomité Financiero y de Inversiones y posteriormente al Comité de Desarrollo Administrativo, los informes conciliatorios con las diferencias de saldos, para recomendar los ajustes necesarios en los Estados contables del Ministerio</t>
  </si>
  <si>
    <t>Recomendación de los Subcomité de: Financiero y de Inversiones y del Comité de Desarrollo Administrativo del Ministerio para ajustar los saldos en los Estados Contables del Ministerio</t>
  </si>
  <si>
    <t>Acta Comité</t>
  </si>
  <si>
    <t>Registro contable del acto administrativo (resolución ) que ordene los ajustes en las subcuentas contables del Ministerio</t>
  </si>
  <si>
    <t>Conciliaciones de los saldos por cada una de las subcuentas contables con el fin de determinar los ajustes a realizar y reclasificaciones entre subcuentas contables</t>
  </si>
  <si>
    <t>Falta de un software confiable donde se registre la información de los bienes muebles, donde se pueda determinar la depreciación individual de cada bien y se pueda reportar al grupo de contabilidad</t>
  </si>
  <si>
    <t>Elaboración de los cálculos de la depreciación mensual de la vigencia 2015 de las subcuentas contables códigos 1645 a 1680 ( bienes muebles en uso)</t>
  </si>
  <si>
    <t>Registrar los asientos contables con los cálculos de la depreciación mensual de la vigencia 2015 de las subcuentas contables códigos 1645 a 1680 ( bienes muebles en uso)</t>
  </si>
  <si>
    <t>Registro mensual</t>
  </si>
  <si>
    <t>Cargar información en el nuevo aplicativo con los inventarios físicos realizados en el 2015 y 2016 , con el fin de generar el proceso de depreciación por el nuevo aplicativo</t>
  </si>
  <si>
    <t>Generar la información de la depreciación individual de cada bien con el fin de proceder a los registros contables</t>
  </si>
  <si>
    <t>Elaborar los registros contables con la depreciación individual de los bienes muebles para registrarlos en el SIIF-Nación</t>
  </si>
  <si>
    <t>Registrar en el SIIF-Nación los comprobantes contables</t>
  </si>
  <si>
    <t>Falta de tener un software confiable donde se registre la información de los bienes muebles y que se pueda conciliar con el grupo de contabilidad</t>
  </si>
  <si>
    <t>Acta de Comité</t>
  </si>
  <si>
    <t>Falta de claridad en la aplicación de la norma con la cual se registran las provisiones para los litigios y demandas.</t>
  </si>
  <si>
    <t>Solicitar al Grupo de Defensa Judicial en forma trimestral el valor de las provisiones a registrar de acuerdo al concepto de los Abogados de acuerdo a las fórmulas técnicas establecidas para este procedimiento</t>
  </si>
  <si>
    <t xml:space="preserve">Con el informe del Grupo de defensa Judicial se procede a realizar los registros contables </t>
  </si>
  <si>
    <t>Informes</t>
  </si>
  <si>
    <t>No se alcanzaron a hacer todas las reclasificaciones entre auxiliares contables de los rubros de impuestos entre el pagado y el causado.</t>
  </si>
  <si>
    <t>Realizar la reclasificación Trimestral de las auxiliares internos del SIIF- Nación de los Impuestos Retenidos con los Impuestos Pagados</t>
  </si>
  <si>
    <t>Registrar los asientos contables de reclasificación en forma trimestral de los auxiliares Impuestos retenidos Vs. Impuestos Pagados</t>
  </si>
  <si>
    <t>AUDITORIA VIGENCIA 2015
Con corte a junio 30 de 2016,  queda incorporado estos registros contables</t>
  </si>
  <si>
    <t>Dirección de Transporte y Tránsito-Subdirección de Transporte</t>
  </si>
  <si>
    <t>RUNT
SUBDIRECCIÓN DE TRÁNSITO
SUBDIRECCIÓN ADMINISTRATIVA Y FINANCIERA</t>
  </si>
  <si>
    <t>RUNT
SUBDIRECCIÓN DE TRÁNSITO
SUBDIRECCIÓN ADMINISTRATIVA Y FINANCIERA
OFICINA DE REGULACIÓN ECONOMICA</t>
  </si>
  <si>
    <t>Viceministerio de Infraestructura / Dirección de Infraestructura</t>
  </si>
  <si>
    <t>Oficina de Planeación- Todas las dependencias</t>
  </si>
  <si>
    <t>DIRECCION DE INFRAESTRUCTURA
SUBDIRECCIÓN ADMINISTRATIVA Y FINANCIERA
OFICINA ASESORA JURÍDICA</t>
  </si>
  <si>
    <t>Dirección de Infraestructura, Oficina Asesora Jurídica y Subdirección Administrativa y Financiera</t>
  </si>
  <si>
    <t>Subdirección Administrativa y Financiera</t>
  </si>
  <si>
    <t>Oficina Asesora Jurídica  - Grupo de Jurisdicción coactiva</t>
  </si>
  <si>
    <t>DIRECCION DE INFRAESTRUCTURA</t>
  </si>
  <si>
    <t>SAF  -  Grupo de Pagaduría</t>
  </si>
  <si>
    <t>SAF  -  Grupo de Contabilidad</t>
  </si>
  <si>
    <t>SAF - Grupo de Contabilidad</t>
  </si>
  <si>
    <t>SAF - Grupo de Ingresos y cartera</t>
  </si>
  <si>
    <t>SAF  -  Grupo de Ingresos y cartera - Grupo de Contabilidad</t>
  </si>
  <si>
    <t>SAF - Grupos de contabilidad y Pagaduría</t>
  </si>
  <si>
    <t>OFICINA JURÍDICA - Grupo Defensa Judicial DIRECCIÓN DE TRANSPORTE- Direcciones Territoriales</t>
  </si>
  <si>
    <t>Oficina Jurídica - Grupo Jurisdicción Coactiva</t>
  </si>
  <si>
    <t xml:space="preserve"> Subcomité Financiero y de Inversiones y del Comité de Desarrollo Administrativo del Ministerio</t>
  </si>
  <si>
    <t>SAF- Grupo de Bienes Inmuebles</t>
  </si>
  <si>
    <t>SAF- Grupo de Bienes Inmuebles- Jefatura Oficina Asesora Jurídica</t>
  </si>
  <si>
    <t>SAF- Grupo de Contabilidad</t>
  </si>
  <si>
    <t>S AF - Grupo Contabilidad</t>
  </si>
  <si>
    <t>SAF- Grupo Inventarios y Suministros</t>
  </si>
  <si>
    <t>S AF - Secretario Subcomité Grupo Contabilidad</t>
  </si>
  <si>
    <t>SAF - Grupo Contabilidad</t>
  </si>
  <si>
    <t>Se suscribió el Convenio Interadministrativo No. 117 del Ministerio de Transporte y No. 243 del Fondo Nacional del Ahorro en enero 24 de 2014, cuyo objeto es “… EL MINISTERIO promoverá el traslado al FNA de recursos con el fin de otorgar beneficios de tasa compensada, con cargo a éste, a las personas pertenecientes al gremio de transportadores, afiliados a través del producto Ahorro Voluntario Contractual (AVC) al FNA que accedan a crédito hipotecario y/o educativo…”; para lo cual el Ministerio de Transporte efectuó un desembolso de $5.000 millones Por lo anterior y de acuerdo a la respuesta de la entidad, es importante resaltar la naturaleza y las funciones establecidas al Ministerio de Transporte, las cuales se relacionan directamente con formulación y adopción de políticas, planes y proyectos en matera de Transporte y Tránsito. Se presenta una posible comisión de una conducta disciplinaria, desconociendo el debido cumplimiento de los deberes y prohibiciones contenidos en los artículos 34 y 35 establecidos en la Ley 734 de 2002</t>
  </si>
  <si>
    <t>ejecutar los recursos asignados para el mejoramiento de las condiciones sociales y la formalización laboral de los conductores de transporte de carga</t>
  </si>
  <si>
    <t>El Ministerio de Transporte, en conjunto con el Fondo Nacional del Ahorro, procederá  a ejecutar recursos en la formalización laboral de los conductores de los vehículos de carga, esto con el objetivo de  materializar el mejoramiento de las circunstancias laborales de los mismos,  y así adoptar medidas integrales para el mejoramiento de las condiciones de los actores: propietarios, clientes del servicio, conductores y sus familias. Por tal motivo se definirá el monto y el cronograma en que dichos recursos se ejecutarán en la vigencia 2016 y siguientes.</t>
  </si>
  <si>
    <t>Ejecución de recursos asignados para vivienda y educación</t>
  </si>
  <si>
    <t>Deficiencias de planeación y de la etapa precontractual.
No hay una efectiva correlación o un claro conector entre el servicio suministrado por el contratista con la actividad contenida en la ficha EBI</t>
  </si>
  <si>
    <t xml:space="preserve">Se solicitará a la oficina de Planeación del Ministerio una capacitación a los Funcionarios o Colaboradores responsables en la Formulación del Proyecto RUNT , así como en la actualización de la información de la ficha BPIN. Finalmente se consultara con el DNP si se dictan capacitaciones para la formulación de los proyectos y en caso afirmativo se solicitara la capacitación a los funcionarios o colaboradores. </t>
  </si>
  <si>
    <t xml:space="preserve">Capacitación a los Funcionarios o Colaboradores responsables en la Formulación del Proyecto RUNT , así como en la actualización de la información de la ficha BPIN. 
Consultar con el DNP si se dictan capacitaciones para la formulación de los proyectos y en caso afirmativo se solicitara la capacitación a los funcionarios o colaboradores. </t>
  </si>
  <si>
    <t>Aplicar los procesos y procedimientos de planeación establecidos por el Ministerio de Transporte, para la definición de cada uno de los proyectos que se  incluyan en los Planes de Gestión de la Entidad y para la priorización de los mismos.</t>
  </si>
  <si>
    <t>Realizar mesas de trabajo con funcionarios de la Oficina Asesora de Planeación, de la Dirección de Transporte  y Tránsito y de las unidades ejecutoras de la misma, encargados de la estructuración de los proyectos de inversión, de formulación de política pública y de reglamentaciones técnicas que se deben incluir en los Planes de Gestión del Ministerio, con el fin de reforzar la capacitación en la planeación de proyectos.</t>
  </si>
  <si>
    <t>Mesas de Trabajo</t>
  </si>
  <si>
    <t>Realizar mesas de trabajo con funcionarios de la Oficina Asesora de Planeación, de la Dirección de Transporte  y Tránsito y de las unidades ejecutoras de la misma, encargados de la estructuración de los proyectos de inversión, de formulación de política pública y de reglamentaciones técnicas, con el fin de establecer y priorizar las acciones y la gestión que debe adelantar el Ministerio en los próximos 3 años, de acuerdo con lo establecido en el Plan Nacional de Desarrollo 2014-2018.</t>
  </si>
  <si>
    <t>d) Establecer obligaciones especiales y adicionales,  para verificar las condiciones de los equipos que prestan el servicio publico de transporte de pasajeros y carga</t>
  </si>
  <si>
    <t>Adelantar  análisis y proyecto para establecer elementos de seguridad activa y pasiva para uso en vehículos automotores y en remolques y semirremolques, con el fin de defender la vida.
Concluir el estudio y expedir  el Reglamento Técnico de vehículos  destinados al Servicio Público de Transporte
Terrestre Automotor de Pasajeros por Carretera, Colectivo Metropolitano, Distrital y Municipal de
Pasajeros, Masivo y Especial, dirigido a  prevenir o minimizar riesgos para la vida e integridad de las personas, así como
proporcionar accesibilidad a los medios físicos de transporte.</t>
  </si>
  <si>
    <t xml:space="preserve">AUDITORIA SEGURIDAD VIAL 2013
CUMPLIDA 
Se expidieron las resoluciones  3753 de 2015 - Reglamento Técnico para vehículos de servicio público de pasajeros y 
Resolución 3752 de 2015 - Medidas en materia de seguridad activa y pasiva para uso en vehículos automotores, remolques y semirremolques </t>
  </si>
  <si>
    <t>Las acciones de la Política Nacional logística desarrolladas no son suficientes para alcanzar las metas del PND 2010-2014,  de tal manera que se logren mejoras en la  Movilidad, disminuyan los costos de operación vehicular tanto por reducción del tiempo de viaje, como por disminución en accidentes de tránsito.</t>
  </si>
  <si>
    <t>Adelantar estudios técnicos de nivel avanzado para la toma de decisiones y definición de lineamientos estratégicos para el sector.</t>
  </si>
  <si>
    <t xml:space="preserve">Diseño de la plataforma para   el monitoreo de corredores logísticos y corredor piloto </t>
  </si>
  <si>
    <t xml:space="preserve">Plataforma </t>
  </si>
  <si>
    <t>Alimentar la información de 6 corredores según resolución 164 de 2015</t>
  </si>
  <si>
    <t xml:space="preserve">Desarrollo de lineamientos para la operación de mercados virtuales de carga en Colombia </t>
  </si>
  <si>
    <t>Documento resultado de la consultoría</t>
  </si>
  <si>
    <t>Además de las acciones adelantadas  como fueron Iniciar a través del concesionario RUNT la definición de medidas para mejorar la calidad de la información del Registro Nacional Automotor RNA, 
Solicitar al RUNT la implementación de lo dispuesto en las resoluciones  10904 de 2012,  3457 de 2013 y 727 de 2013.</t>
  </si>
  <si>
    <t xml:space="preserve">Continuar con la depuración y cargue de la Fichas técnicas de Homologación FTH
Solicitar el control de cambios a la Concesión RUNT de lo dispuesto en las resoluciones  10904 de 2012,  3457 de 2013 y 727 de 2013.
Realizar las pruebas del control de cambios solicitados .
Realizar los ajustes en el RUNT a que haya lugar.
</t>
  </si>
  <si>
    <t xml:space="preserve">Comunicado al RUNT.
</t>
  </si>
  <si>
    <r>
      <t xml:space="preserve">HALLAZGO 3. ADMINISTRATIVO - DISCIPLINARIA Y FISCAL- TARIFAS CARGADAS AL HQRUNT(TRANSITO DE BUCARAMANGA)
Revisada la base de datos HQRUNT de las tarifas 2015, cargadas por el Organismo de Tránsito de Bucaramanga y confrontadas con los valores fijados en el Acuerdo 020 de 2014, se evidenció que los conceptos de Costos físico de lámina, Fabricación de placa de moto, Fabricación de placa de vehículo y facturación, liquidados por el organismo de tránsito no se cargaron al aplicativo HQRUNT, por lo cual se presentan  diferencias,   que conlleva a la pérdida de recursos en cuantía de $673.4 millones para la vigencia de 2015. 
recuerdan que la  RESOLUCIÓN 2395 DE 2009 dispuso en su : </t>
    </r>
    <r>
      <rPr>
        <i/>
        <sz val="9"/>
        <rFont val="Calibri"/>
        <family val="2"/>
        <scheme val="minor"/>
      </rPr>
      <t>Artículo 3°. Derechos de tránsito. Para los efectos previstos en este artículo, entiéndase por Derechos de Tránsito el valor total facturado que cancelan los usuarios, propietarios y conductores de vehículos para obtener el beneficio de su matrícula y trámites asociados ante un Organismo de Tránsito para la obtención de las licencias y placas respectivas, según el caso, exceptuándose el concepto de retención en la fuente de vehículos en el evento que sea incluido en la factura</t>
    </r>
    <r>
      <rPr>
        <sz val="9"/>
        <rFont val="Calibri"/>
        <family val="2"/>
        <scheme val="minor"/>
      </rPr>
      <t xml:space="preserve">. </t>
    </r>
  </si>
  <si>
    <r>
      <rPr>
        <u/>
        <sz val="9"/>
        <rFont val="Calibri"/>
        <family val="2"/>
        <scheme val="minor"/>
      </rPr>
      <t>HALLAZGO 11. Administrativo - con presunta incidencia Disciplinaria Contrato No. 167</t>
    </r>
    <r>
      <rPr>
        <sz val="9"/>
        <rFont val="Calibri"/>
        <family val="2"/>
        <scheme val="minor"/>
      </rPr>
      <t xml:space="preserve">
El Ministerio de Transporte, el 26 de febrero de 2015 suscribió el contrato de prestación de servicios No. 167  cuyo objeto era Apoyar Jurídicamente al Grupo de Reposición Integral de Vehículos de Carga en el Programa de Promoción para la Reposición y Renovación del Parque Automotor en las labores que le sean encomendadas, para ser pagado en 10 mensualidades vencidas a razón de $8.100.000 y el saldo a 31 de diciembre de 2015 pagaderos dentro de los 30 días siguientes a la presentación de la cuenta de cobro y al acta de recibo parcial firmada por el supervisor del contrato y el contratista. 
La Coordinadora del Grupo de Reposición Integral de Vehículos con memorando 20154020219513 del 15 de diciembre de 2015 expide autorización de pago correspondiente al periodo comprendido entre el 26 de noviembre y el 31 de diciembre de 2015. Observa la contraloría que en el acta No. 11 de recibo parcial, anuncia que comprende hasta el 31 de diciembre, es decir 15 días más del tiempo real de ejecución. Igual situación ocurre con la factura No. CA 103 por valor de $9.5 millones que también tiene fecha del 15 de diciembre de 2015 y corresponde hasta el 31 de diciembre; lo mismo del acta No. 12 de terminación por vencimiento de plazo pactado y la No. 13 de recibo definitivo del contrato, ambas de fecha 31 de diciembre de 2015, que también fueron enviadas con el memorando aludido del 15 de diciembre del mismo año.
Igualmente expresa la contraloría que en la certificación para justificar la contratación ordenada en el artículo 1o del Decreto 2209 de 1998, expedida por la Subdirectora de Talento Humano el 21 de enero de 2015 se evidencia una contradicción, por cuanto en el primer párrafo dice: “...aun existiendo funcionarios en la planta con el título Profesionales en Derecho o abogado con Postgrado en Aseguramiento de calidad, no son suficientes ...” y en el siguiente párrafo dice: “revisada la base de datos de las historias laborales de abogados, no se encontró que alguno de ellos haya acreditado post grado en Aseguramiento de Calidad.”
La entidad en su respuesta acepta los errores cometidos al enviar documentos el día 15 los cuales tienen fecha del 31 del mismo mes y que fue un error involuntario la contradicción en la Certificación de Justificación, situación que es inaceptable por cuanto este es el documento que avala las razones por las cuales se comprometen los recursos públicos, lo cual tiene una presunta incidencia disciplinaria, acorde a los postulados de la Ley 734 de 2002. 
</t>
    </r>
  </si>
  <si>
    <r>
      <t>F</t>
    </r>
    <r>
      <rPr>
        <u/>
        <sz val="9"/>
        <rFont val="Calibri"/>
        <family val="2"/>
        <scheme val="minor"/>
      </rPr>
      <t>alta de claridad en la necesidad del servicio a contratar,</t>
    </r>
    <r>
      <rPr>
        <sz val="9"/>
        <rFont val="Calibri"/>
        <family val="2"/>
        <scheme val="minor"/>
      </rPr>
      <t xml:space="preserve"> hecho que soporta la contratación a efectuar por la Entidad, por cuanto e! artículo 32 numeral 3 de la Ley 80 de 1993, es claro al ordenar que estos contratos sólo podrán celebrarse con personas naturales cuando dichas actividades no puedan realizarse con personal de planta y la precitada certificación deja sin definir, si hay o no personal para desarrollar la actividad que se pretendía contratar; dicha situación genera </t>
    </r>
    <r>
      <rPr>
        <u/>
        <sz val="9"/>
        <rFont val="Calibri"/>
        <family val="2"/>
        <scheme val="minor"/>
      </rPr>
      <t>incertidumbre en e! proceso contractual aludido.
La contradicción en la Certificación de Justificación,  es una situación  inaceptable por cuanto este es el documento que avala las razones por las cuales se comprometen los recursos públicos</t>
    </r>
  </si>
  <si>
    <r>
      <t xml:space="preserve">Reiterar el documento mediante el cual el Ministerio de Transporte, puso en conocimiento a la Contraloría Departamental del Chocó de la situación presentada frente al proyecto denominado </t>
    </r>
    <r>
      <rPr>
        <i/>
        <sz val="9"/>
        <rFont val="Calibri"/>
        <family val="2"/>
        <scheme val="minor"/>
      </rPr>
      <t xml:space="preserve">"Construcción Puente Vehicular en la Carretera 1° Sobre La Quebrada El Caraño en la Ciudad de Quibdó - Chocó". </t>
    </r>
  </si>
  <si>
    <r>
      <t xml:space="preserve">Enviar 1 oficio a la Contraloría departamental del Chocó reiterando la situación que se presenta, relacionada con el proyecto denominado </t>
    </r>
    <r>
      <rPr>
        <i/>
        <sz val="9"/>
        <rFont val="Calibri"/>
        <family val="2"/>
        <scheme val="minor"/>
      </rPr>
      <t xml:space="preserve">"Construcción Puente Vehicular en la Carretera 1° Sobre La Quebrada El Caraño en la Ciudad de Quibdó - Chocó". </t>
    </r>
  </si>
  <si>
    <r>
      <t xml:space="preserve">HALLAZGO 31.  Administrativo- Conciliaciones Bancarias      
 Al revisar las conciliaciones bancarias a 31 de diciembre de 2015, se evidencian partidas conciliatorias por valor de $724.4 millones pendientes de aclarar, algunas desde junio y julio de 2014 y otras desde enero de 2015. Los valores de estas partidas se pueden apreciar en la siguiente tabla:........................................................................                
Las anteriores partidas pendientes de depurar inciden negativamente en la razonabilidad de los Estados Contables. Además, se pudo evidenciar que las cuentas corrientes 188145639-59 y 18814564922 en Bancolombia no muestran conciliación Bancaria por el mes de diciembre de 2015.                                                                                
Así mismo, se evidenció que, una vez realizadas las conciliaciones bancarias, el Ministerio contabiliza las consignaciones pendientes de identificar, en la cuenta </t>
    </r>
    <r>
      <rPr>
        <i/>
        <sz val="9"/>
        <rFont val="Calibri"/>
        <family val="2"/>
        <scheme val="minor"/>
      </rPr>
      <t>"290580 Otros Pasivos - Recaudos por identificar".</t>
    </r>
    <r>
      <rPr>
        <sz val="9"/>
        <rFont val="Calibri"/>
        <family val="2"/>
        <scheme val="minor"/>
      </rPr>
      <t xml:space="preserve"> Esta práctica incide negativamente en la razonabilidad de los estados contables, por la incertidumbre asociada con las cuentas de Deudores y/o de Ingresos de la Entidad.</t>
    </r>
  </si>
  <si>
    <r>
      <t xml:space="preserve">HALLAZGO 47. Administrativo.  - Pasivos Estimados (Sobrestimación)
A 31 de diciembre de 2015, las cuentas </t>
    </r>
    <r>
      <rPr>
        <i/>
        <sz val="9"/>
        <rFont val="Calibri"/>
        <family val="2"/>
        <scheme val="minor"/>
      </rPr>
      <t>"271005 Pasivos Estimados - Provisiones para Contingencias - Litigios o Demandas"</t>
    </r>
    <r>
      <rPr>
        <sz val="9"/>
        <rFont val="Calibri"/>
        <family val="2"/>
        <scheme val="minor"/>
      </rPr>
      <t xml:space="preserve"> y la cuenta </t>
    </r>
    <r>
      <rPr>
        <i/>
        <sz val="9"/>
        <rFont val="Calibri"/>
        <family val="2"/>
        <scheme val="minor"/>
      </rPr>
      <t>"531401 Gastos - Provisiones, Depreciaciones y Amortizaciones - Provisión para Contingencias - Litigios y Demandas</t>
    </r>
    <r>
      <rPr>
        <sz val="9"/>
        <rFont val="Calibri"/>
        <family val="2"/>
        <scheme val="minor"/>
      </rPr>
      <t>" quedaron sobrestimadas en $58.851,9 millones, debido a que la Entidad provisionó el valor total de las pretensiones de las demandas con fallo desfavorable en primera instancia en contra del Ministerio de Transporte y no el valor de la columna donde estaba el dato de lo que se debía provisionar de acuerdo al concepto dado por los abogados que llevan los respectivos procesos (Grupo de Defensa Judicial), según cuadro suministrado  por la _Entidad al equipo auditor.
Es de anotar que de acuerdo con la política aplicada por el Ministerio, se deben provisionar en las cuentas anteriormente mencionadas, los procesos que tienen fallos condenatorios en primera instancia a cargo de la Entidad. Lo anterior afecta la razonabilidad de los Estados Contables.</t>
    </r>
  </si>
  <si>
    <t>Elaborar la matriz de riesgos y sus respectivas acciones contingentes para cada etapa del proceso contractual (Precontractual, Contractual, Ejecución, Supervisión y Finalización</t>
  </si>
  <si>
    <t>Para apoyar y mejorar los procesos contractuales, Elaborar la matriz de riesgos y sus respectivas acciones contingentes para cada etapa del proceso contractual (Precontractual, Contractual, Ejecución, Supervisión y Finalización</t>
  </si>
  <si>
    <t>La contraloría General de la República al realizar visita ocular al departamento del Chocó, evidenció que a la fecha el proyecto denominado "Construcción Puente Vehicular en la Carretera 1° Sobre La Quebrada El Caraño en la Ciudad de Quibdó - Chocó", no ha iniciado ejecución de la obra. 
De igual forma, dentro de los expedientes relacionados con el departamento del Chocó se encontró para el citado proyecto la siguiente información:
1. Copia del contrato de obra e interventoría.
2. Copia de los CDP del contrato de obra e interventoría.
3. Copia de los registros presupuestales de obra e interventoría.
4. Pólizas de garantía de los contratos de obra e interventoría.
5. Resolución de aprobación de pólizas del contrato de obra y de interventoría.
Pero no se encuentra evidencia de los saldos de las cuentas a las cuales el Ministerio de Transporte transfirió los recursos del FSSG en las vigencias 2013 y 2014.</t>
  </si>
  <si>
    <t>AUDITORIA VIGENCIA 2015
A través del desarrollo de mesas de trabajo con el Viceministerio de Transporte, el Viceministerio de Infraestructura y la Secretaría General se  ha identificado el alcance y estado actual de los compromisos definidos en el Plan Nacional de Desarrollo - PND 2014- 2018 que son de competencia del Ministerio.</t>
  </si>
  <si>
    <t xml:space="preserve">AUDITORIA VIGENCIA 2015
Mediante radicado No. 20165000419701 de fecha 26 de septiembre de 2016, el Director de Infraestructura del Ministerio de Transporte,  reitera el oficio dirigido a la Dra. PAZLEYDA MURILLO MENA, Contralora Departamental del Chocó, mediante el cual pone en conocimiento de las actuaciones que dicha cartera ministerial ha realizado frente al proyecto denominado "CONSTRUCCIÓN PUENTE VEHICULAR EN LA CARRETERA 1° SOBRE LA QUEBRADA EL CARAÑO EN LA CIUDAD DE QUIBDÓ - CHOCÓ.", y de las demoras que la Gobernación  y Alcaldía del Municipio de Quibdó han tenido para dar inicio a la ejecución de las obras del citado proyecto. </t>
  </si>
  <si>
    <t>AUDITORIA VIGENCIA 2015
Mediante radicado No. 20165000419701 de fecha 26 de septiembre de 2016, el Director de Infraestructura del Ministerio de Transporte,  reitera el oficio dirigido a la Dra. PAZLEYDA MURILLO MENA, Contralora Departamental del Chocó, mediante el cual pone en conocimiento de las actuaciones que dicha cartera ministerial ha realizado frente al proyecto denominado "CONSTRUCCIÓN PUENTE VEHICULAR EN LA CARRETERA 1° SOBRE LA QUEBRADA EL CARAÑO EN LA CIUDAD DE QUIBDÓ - CHOCÓ.", y de las demoras que la Gobernación  y Alcaldía del Municipio de Quibdó han tenido para dar inicio a la ejecución de las obras del citado proyecto.</t>
  </si>
  <si>
    <t>AUDITORIA VIGENCIA 2015
Se elaboraron al 100%</t>
  </si>
  <si>
    <r>
      <rPr>
        <b/>
        <u/>
        <sz val="9"/>
        <rFont val="Calibri"/>
        <family val="2"/>
        <scheme val="minor"/>
      </rPr>
      <t>Hallazgo 25. Operación de los SITM y los SETP (Administrativo</t>
    </r>
    <r>
      <rPr>
        <sz val="9"/>
        <rFont val="Calibri"/>
        <family val="2"/>
        <scheme val="minor"/>
      </rPr>
      <t xml:space="preserve">)
La implementación de los Sistemas Integrados de Transporte Masivo SITM, se ha enfrentado en las distintas ciudades donde operan, con una problemática generalizada con la demanda de pasajeros, al encontrarse por debajo de las metas establecidas inicialmente en la estructuración de los proyectos. anexan cuadro 11  Relación de Pasajeros Proyectados y Movilizados de los SITM
El mal comportamiento  de la demanda, se ha generado principalmente por factores como; atrasos en los cronogramas de obra, presencia de paralelismo por cuenta de la competencia de las rutas del sistema de transporte público colectivo al SITM, incremento de la motorización, situación particularmente evidente en las ciudades de Bucaramanga, Barranquilla, Valle de Aburra, Pereira y Cali, sumado a la falta de coordinación de acciones entre las entidades locales  y nacionales como parte de las obligaciones establecidas en los convenios de cofinanciación, lo cual afecta la implementación de mecanismos que garanticen la reducción de la sobreoferta (chatarrización); proceso que en algunas ciudades no ha dado inicio y en otras no ha avanzado como inicialmente se había establecido.
</t>
    </r>
  </si>
  <si>
    <t>AUDITORIA VIGENCIA 2015
Para la vigencia 2014 se envió cuenta de cobro al Organismo de tránsito de Bucaramanga con radicado MT No. 20163290250811 del 07/06/2016 y la vigencia de cobro 2015 radicado MT No. 20163290240711 del 31/05/2016.. Vigencia 2016 Cuenta de cobro No.  334/2016, con radicado MT No. 20163290540031</t>
  </si>
  <si>
    <t>AUDITORIA VIGENCIA 2015
Para la vigencia 2014: Cuenta de cobro No.  084/2016, por valor de $ 1.188.900, con radicado MT No. 20163290252531, para la vigencia 2015  Cuenta de cobro No.  085/2016, por valor de $ 17.732.600, con radicado MT No. 20163290252531 y para la vigencia Cuenta de cobro No.  336/2016, con radicado MT No. 20163290540101.</t>
  </si>
  <si>
    <t xml:space="preserve">HALLAZGO 8. ADMINISTRATIVO - DISCIPLINARIA Y FISCAL.  LIQUIDACIÓN DEL 35 %  EN LICENCIAS DE CONDUCCIÓN  OT PEREIRA. En el Organismo de tránsito de Pereira se encontraron diferencias en la liquidación del 35% correspondiente al Ministerio de Transporte en cada uno de los trámites en la sección de licencias de conducción  en la plataforma RUNT durante el año 2015.  Diferencias  totales por un valor  $538.5 millones  del total de30.456  trámites, situación recurrente en 2015 y lo que va corrido en 2016. Por presunto incumplimiento a:   lo estipulado en  la ley 1005 de 2006 según la cual corresponde a las Asambleas Departamentales, Concejos Municipales o Distritales de conformidad  fijar el método y el sistema para determinar las tarifas por derechos de tránsito, correspondientes a licencias de conducción, licencias de tránsito y placa única nacional, las tarifas estarán basadas en un estudio económico sobre los costos del servicio con indicadores de eficiencia, eficacia y economía. Dentro de ese cálculo deberá contemplarse un 35% que será transferido por el correspondiente organismo de tránsito al Ministerio de Transporte, por concepto de costos inherentes a la facultad que tiene el Ministerio de Transporte de asignar series, códigos y rangos de la especie venal respectiva. La resolución 2395 de 2009 expresa que  entiéndase por Derechos de Tránsito el valor total facturado que cancelan los usuarios, propietarios y conductores de vehículos para obtener el beneficio de su matrícula y trámites asociados ante un Organismo de Tránsito para la obtención de las licencias y placas respectivas, según el caso, exceptuándose el concepto de retención en la fuente de vehículos en el evento que sea incluido en la factura. </t>
  </si>
  <si>
    <t>AUDITORIA VIGENCIA 2015
Oficio del 13 de octubre de 2016 dirigidos a todos los departamentos de la nación.  
En el Grupo Ingresos y Cartera se está recibiendo la información de los Departamentos relacionado con los convenios realizados con las entidades financieras para este recaudo.</t>
  </si>
  <si>
    <t>AUDITORIA VIGENCIA 2015
Los ajustes de reversiones se han venido realizando oportunamente en el Grupo de Ingresos y Cartera de la Subdirección Administrativa y Financiera de acuerdo con las solicitudes realizadas por las diferentes dependencias. Y  los  ajustes por conciliaciones  se vienen realizando de acuerdo con los avances.</t>
  </si>
  <si>
    <t>AUDITORIA VIGENCIA 2015
Se está efectuando los registros mensuales en forma manual en el SIIF de las 3  cuentas  bancarias que no tienen registros automáticos en el SIIF. Con avance a diciembre de 2016.</t>
  </si>
  <si>
    <t>AUDITORIA VIGENCIA 2015
Mediante Resolución   No. 3845 del 14/09/2016 Por la cual se declara la remisibilidad de 113 obligaciones que se encontraban en cobro coactivo, 100% de los registros aplicados.</t>
  </si>
  <si>
    <t>AUDITORIA VIGENCIA 2015
Con oficio 20163250152041 del 5/04/2016 se solicita al IGAC de Buenaventura,  certificar sobre la situación actual de estos predios, IGAC responde que los predios catastralmente no existen., de acuerdo a este concepto y el de la  oficina Jurídica se remitió el  oficio 20163250530531 del 20/12/2016  a la Contaduría General de la Nación, solicitando concepto sobre la posibilidad de dar de baja los 3 inmuebles.</t>
  </si>
  <si>
    <t>AUDITORIA VIGENCIA 2015
Con memorando  No. 20163250072333 del 3 de mayo de 2016, suscrito por el Doctor PIO ADOLFO BARCENA VILLARREAL, se solicitó concepto a la Oficina Jurídica sobre el tema; por tanto estos tres inmuebles  están en el listado de inmuebles propiedad del Ministerio de Transporte del Grupo Bienes Inmuebles.  la oficina Jurídica nos insta a que se agoten todos los recursos para proceder  a dar de baja los inmuebles.</t>
  </si>
  <si>
    <t>AUDITORIA VIGENCIA 2015
Se contabilizan, se hace la reclasificación contablemente de todos los impuestos descontados a terceros y pagados. Hasta el mes de  noviembre.</t>
  </si>
  <si>
    <t>PLAN VIGENCIA 2014
A diciembre de 2016 - De las  14 cuentas , ya se tiene actualizada  las conciliaciones  SIIF de doce con corte a noviembre 30  de 2016 , la de Transferencias a octubre de 2016 con observación de los 204 millones pendientes de identificar con el Grupo de Pagaduría.  y la de  Gastos de personal continua en proceso de análisis de 2011.</t>
  </si>
  <si>
    <t>PLAN VIGENCIA 2013
Se concluyó la organización de los bienes y se han clasificado por lotes. Se tiene el inventario de los bienes a dar de baja para someterlo al subcomité de bajas para la aprobación.</t>
  </si>
  <si>
    <t>Requerir a la concesión RUNT para la firma de los nuevos Acuerdos de Niveles de Servicio.</t>
  </si>
  <si>
    <t xml:space="preserve">PLAN VIGENCIA 2014
Se elaboro propuesta de documento COMPES  - " POLÍTICA POR LA CUAL SE ADOPTA LA SEGUNDA ETAPA DEL PROGRAMA PLAN VIAL REGIONAL - PVR, Y LA METODOLOGÍA PARA FORMULAR PLANES VIALES REGIONALES DE INFRAESTRUCTURA INTERMODAL DE TRANSPORTE" </t>
  </si>
  <si>
    <t>PLAN VIGENCIA 2014
Cumplidos y entregados: 
1. Formulación del Plan Maestro Fluvial para Colombia 
(publicado en la página web del ministerio en el siguiente enlace https://www.mintransporte.gov.co/Documentos/documentos_del_ministerio/informe_final_consultora)</t>
  </si>
  <si>
    <t>AUDITORIA ESPECIAL 2015 PROYECTO RUNT</t>
  </si>
  <si>
    <t xml:space="preserve">1) Deficiencia en la supervisión del contrato.
2) Falta de oportunidad en la toma de decisiones </t>
  </si>
  <si>
    <t xml:space="preserve">1) Realizar una relación de quipos y certificar la inactividad de los puertos USB en los computadores de la Concesión que se encuentran en las territoriales. 
2) Programar el mantenimiento y la certificación de los equipos.
3) Establecer el protocolo y/o el procedimiento de revisión. </t>
  </si>
  <si>
    <t>1) Procedimiento de revisión. 
2) Circular con las instrucciones por parte del Ministerio de Transporte</t>
  </si>
  <si>
    <t>1) Falta de seguimiento a la implementación del registro y a los informes de interventoría</t>
  </si>
  <si>
    <t>1) Revisión de la implementación del RNET a nivel nacional. 
2) Oficio a la Concesión RUNT con instrucciones sobre implementación de pasajeros.</t>
  </si>
  <si>
    <t>1) Informe de migración de RNET. 
2) Oficio al RUNT</t>
  </si>
  <si>
    <t>1) Falta de supervisión al Contrato de Concesión 033 de 2007</t>
  </si>
  <si>
    <t>1) Verificación del informe de interventoría. 
2) Oficio a la Superintendencia de Puertos y Transporte</t>
  </si>
  <si>
    <t>1) Informe (1)
2) Visitas (5)
3) Oficio (1)</t>
  </si>
  <si>
    <t>1) Falta de medición de los acuerdos de niveles de servicio</t>
  </si>
  <si>
    <t>1) Requerir a la Concesión RUNT para la firma del Otrosí</t>
  </si>
  <si>
    <t xml:space="preserve">1) Requerimiento </t>
  </si>
  <si>
    <t>1) Falta de soportes y evidencias</t>
  </si>
  <si>
    <t>1) Revisión de  los documentos citados y facturas. 
2) hacer mención de la orden de pago 4019. 3) Aclarar la comunicación</t>
  </si>
  <si>
    <t xml:space="preserve">1) Revisar cada factura y sus ajustes 
2) Adjuntar los documentos del pie de página 4. </t>
  </si>
  <si>
    <t>1) Control y seguimiento inadecuado</t>
  </si>
  <si>
    <t>1) Ajuste al procedimiento de incumplimiento</t>
  </si>
  <si>
    <t>1) Ajuste del procedimiento</t>
  </si>
  <si>
    <t>1) Fallas en la planeación</t>
  </si>
  <si>
    <t>1) Ficha ajustada a lo establecido en la norma y el Contrato</t>
  </si>
  <si>
    <t>1)  Modificación a la resolución 1245 de 2010 del Ministerio de Transporte</t>
  </si>
  <si>
    <t xml:space="preserve">1) Falta de seguimiento a la acción de incumplimiento </t>
  </si>
  <si>
    <t>1) Finalizar, por parte del área jurídica del Ministerio, la audiencia donde se declara el incumplimiento por parte de la Universidad Distrital en el contrato 340 de 2015 tal y como lo recomendó la supervisión de dicho contrato y cobrar las pólizas respectivas.</t>
  </si>
  <si>
    <t xml:space="preserve">1) Con el acto administrativo que declara el incumplimiento realizar los requerimientos respectivos tanto a la Universidad Distrital como a la Aseguradora Confianza.   </t>
  </si>
  <si>
    <t xml:space="preserve">1) Hacer revisión de los informes de interventoría mediante comités periódicos. </t>
  </si>
  <si>
    <t xml:space="preserve">1) Se hace una presentación, se evalúa y se requieren a las distintas dependencias si es del caso </t>
  </si>
  <si>
    <t>1) Debilidades en la supervisión</t>
  </si>
  <si>
    <t>1) Hacer revisión del informe de concesión financiero mediante comités periódicos</t>
  </si>
  <si>
    <t xml:space="preserve">1) Generar oficio en el que se solicita formalmente a la Concesión e Interventoría el sus informes. 
2) Circular para Interventoría y Concesión en la que se establecen las fechas de envíos de informes. 
3) Circular para el grupo interno de trabajo para analizar en sesión de trabajos los informes. </t>
  </si>
  <si>
    <t>1) Hacer reunión con el departamento de calidad y con la oficina de planeación para levantar el procedimiento y/o los procesos</t>
  </si>
  <si>
    <t>1) Oficio de citación a la Oficina Asesora de Planeación</t>
  </si>
  <si>
    <t>1) Generar documento en el que el Ministerio de Transporte clarifique que se entienden por ingreso esperado</t>
  </si>
  <si>
    <t xml:space="preserve">1) Generar documento oficial </t>
  </si>
  <si>
    <t>1) Falta de seguimiento a los informes de interventoría</t>
  </si>
  <si>
    <t>RUNT 2015</t>
  </si>
  <si>
    <t xml:space="preserve">AUDITORIA TRANSPORTE Y LOGÍSTICA
La entidad actualmente cuenta con la plataforma que sirve como herramienta de gestión de las gerencias de corredores logísticos, alimentada con el corredor piloto   Bogotá - Barranquilla. </t>
  </si>
  <si>
    <t>PLAN VIGENCIA 2014
Se aprobó el  Plan Vial Departamental - PVD del Guaviare  mediante radicado No.20165000319031 y el de Antioquia con el Radicado 201650003892816 , se  cuenta en la actualidad con  el 100% de los Planes Viales Departamentales.</t>
  </si>
  <si>
    <t>PLAN VIGENCIA 2014
Se han presentado de manera oportuna en cumplimiento del informe de procesos del Sistema de Gestión de Calidad.</t>
  </si>
  <si>
    <t xml:space="preserve">PLAN VIGENCIA 2014.                                                                                                                                                                                                                                                   
Se realizó  estudio a través del contrato de consultoría 437 de 2016, con el consorcio TPD MOVICONSULT en las rutas Puerto Asís-Puerto Leguízamo, Puerto Carreño- Puerto Gaitán y Leticia y Zonas de Influencia. Los resultados serán socializados en el año 2017.  </t>
  </si>
  <si>
    <t xml:space="preserve">PLAN VIGENCIA 2014
Se adelanto la adquisición de  cuatro licencias,  una suscripción y un soporte  técnico hasta diciembre de 2017  con el proveedor de ArcGI, lo que ha permitido que las funcionalidades de visualización de capas tengan un rendimiento apropiado,  efectividad en la consulta contando con diferentes visores para todo tipo de usuario. </t>
  </si>
  <si>
    <t>AUDITORIA TRANSPORTE Y LOGÍSTICA
La entidad actualizó y complementó la herramienta Portal Logístico de Colombia con la información de la totalidad de los corredores logísticos señalados en la resolución 164 de  2015. Esta actividad se desarrolló mediante la ejecución del contrato de consultoría  414 de 2016 adelantado por la firma ISOIN  ADVANCE TECHNOLOGY SAS —  INGENIERÍA Y SOLUCIONES INFORMÁTICAS DEL SUR S.L. , el cual finalizó el 31/12/2016.</t>
  </si>
  <si>
    <t>AUDITORIA VIGENCIA 2015
Plan de Acción Institucional -PAI 2017 aprobado y publicado en la página web de la entidad.</t>
  </si>
  <si>
    <t>AUDITORIA VIGENCIA 2015
Plan de Acción Institucional -PAI 2017 aprobado  en Comité de Desarrollo Administrativo el día 30 de enero de 2017.</t>
  </si>
  <si>
    <t>PLAN VIGENCIA 2014
Se estableció hacer conciliaciones mensuales de acuerdo a los boletines presentados por el Grupo Inventarios y Suministros (es decir se han realizado a la fecha 5 conciliaciones)</t>
  </si>
  <si>
    <t>PLAN VIGENCIA 2013
Software en operación y con información actualizada.</t>
  </si>
  <si>
    <t>TEMA</t>
  </si>
  <si>
    <t>AUDITORIA VIGENCIA 2015
El riesgo "Errores en las expedición de certificaciones para la elaboración de contratos"  y  sus  respectivos controles, el Mapa de Riesgos se encuentra publicado y actualizado en el aplicativo Daruma el 28/04/2017 Versión 005 - página 7.</t>
  </si>
  <si>
    <t>AUDITORIA VIGENCIA 2015
Se elaboró documento definiendo los índices y valores que se tendrán en cuenta para evaluar y calificar la solvencia económica y financiera de las empresas de Transporte Internacional de Carga que soliciten certificado de Idoneidad al Ministerio de Transporte.</t>
  </si>
  <si>
    <t>AUDITORIA VIGENCIA 2015
Se revisaron y ajustaron formatos de verificación de requisitos  para la habilitación de empresas de transporte fluvial, otorgamiento de permiso de operación  y modificación de parque fluvial, los cuales fueron aprobados por la Subdirección de Transporte y están en proceso de actualización en Daruma.</t>
  </si>
  <si>
    <t xml:space="preserve">AUDITORIA VIGENCIA 2015
Se estructuró y expidió el Memorando con radicado MT 20174100095743 del 22 de junio de 2017. </t>
  </si>
  <si>
    <t>PLAN VIGENCIA 2014
Se estructuraron los formatos de verificación de requisitos para la habilitación de empresas de Transporte de Carga y Especial y se está adelantando el proceso de actualización del sistema DARUMA.</t>
  </si>
  <si>
    <t>PLAN VIGENCIA 2014
Se expidió la circular MT20174100095753 del 22 de junio de 2017, dirigida a los Directores Territoriales.</t>
  </si>
  <si>
    <t>AUDITORIA VIGENCIA 2015
Con memorando20174100047093 del 28 de marzo de 2017 se envió proyecto de ley por medio del cual se modifica el articulo 15 de la Ley 1005 de 2006.</t>
  </si>
  <si>
    <t>AUDITORIA VIGENCIA 2015
Para la vigencia de 2017 se continua con los registro manuales mensualmente.</t>
  </si>
  <si>
    <t xml:space="preserve">AUDITORIA VIGENCIA 2015
El 27 de enero de 2017, se reunió el Comité,  recomendación oficiar a la Oficina Jurídica del Ministerio de Transporte, concepto de los dos predios. </t>
  </si>
  <si>
    <t>PLAN VIGENCIA 2014
Se contrató un ingeniero de sistemas especializado en  implementación del Sistema Hacendario  Si Capital, módulos de almacén e Inventarios - SAE/SAI, profesional que desde el cuarto trimestre de 2015 y durante la presente vigencia  se encuentra adelantando dicha labor. 
Software en operación y con información actualizada.</t>
  </si>
  <si>
    <t xml:space="preserve">PLAN VIGENCIA 2013
Se expidió la Resolución 600 del 17 de marzo de 2017, a través de la cual se establece, reglamenta y redefinen los indicadores del Sistema de Información, Evaluación y Seguimiento al Transporte Urbano- SISETU", la cual entró en vigencia el 1o de julio de 2017.  </t>
  </si>
  <si>
    <t>PLAN VIGENCIA 2014. 
Luego de adelantar el consolidado de información financiera de los Sistemas de Transporte Masivo con corte al 31 de diciembre de 2016, se remitió por parte de Transmilenio la información de acuerdo con el Manual Financiero del Proyecto. Conforme a ello, la UMUS incorporó esta información en el software Helissa, obteniendo los balances financieros y el EIA de  Transmilenio en las fases: Norte - Quito- Sur, Suba, Fase III (Carrera 10 y 26) y Soacha. Actualmente se cuenta con información con corte al 31 de marzo de 2017.</t>
  </si>
  <si>
    <t>AUDITORIA TRANSPORTE Y LOGÍSTICA
La entidad contrató mediante contrato 589 de 2016 con la firma SINMAF SAS -Extreme technologiers S.A., la ejecución de la primera fase que busca evaluar a través de servicios de información de mercados virtuales o bolsas de carga la reducción de Gases de Efecto Invernadero en la operación de transporte carretero de carga.
El contrato finalizó de forma exitosa, logrando la reducción de viajes en vacío de la flota y permitiendo  la medición de la disminución de Gases de Efecto Invernadero.</t>
  </si>
  <si>
    <t>PLAN VIGENCIA 2014
Se llevó a cabo Mesa de trabajo centre la Coordinación del Grupo Contratos y el personal de dicho Grupo. Como Plan de Choque se estableció que siete (7) personas (Luis Gómez, Nelson Piñeres, Moisés Sánchez, Luis Rey, Alexander Sanabria, Mauricio Valdeblanquez  y  Sandra Sánchez) de este Grupo integrarían el Grupo de Liquidaciones, quienes deberán realizar, revisar y tramitar las liquidaciones de los contratos terminados que aún estén pendientes  de dicho trámite.
Se solicita cambio de fecha con memorando 20171300107003 del 10/07/2017.</t>
  </si>
  <si>
    <t>PLAN VIGENCIA 2012
Se realizaron mesas de trabajo con la Oficina Asesora de Planeación, la Dirección de Transporte y Tránsito y funcionarios de los diferentes grupos de la Dirección, los días 10 y 29 de marzo de 2017.
Se materializó con el : Artículo 184°. Implementación de los Centros Integrados de Servicio (SI) y modelo de operación en Centros Binacionales de Atención en Frontera (CEBAF), Centros Nacionales de Atención de Fronteras (CENAF) y pasos de frontera. El Departamento Nacional de Planeación implementará los Centros Integrados de Servicio (SI) en los que harán presencia entidades del orden nacional, departamental y municipal, que adoptarán estándares que garanticen al ciudadano un trato amable, digno y eficiente. Así mismo, el modelo de operación y el funcionamiento de los Centros Binacionales de Atención en Frontera (CEBAF) y de los Centros Nacionales de Atención de Fronteras (CENAF) será el establecido por el Programa Nacional de Servicio al Ciudadano del Departamento Nacional de Planeación, quien coordinará y articulará a las entidades que presten sus servicios en dichos centros. Del Proyecto para sanción presidencial del PND 2014-2018.</t>
  </si>
  <si>
    <t xml:space="preserve">PLAN VIGENCIA 2012
Se  efectuaron mesas de trabajo Oficina Asesora de Planeación, la Dirección de Transporte y Tránsito y funcionarios de los diferentes grupos de la Dirección, los días 25 de mayo y 21 de junio de 2017.
Por parte de DNP se celebró el contrato de consultoría DNP-0R-045-2013 cuyo objeto es Establecer una visión y formular la estrategia para el desarrollo de las actividades y vías fluviales de la Nación, en el corto, mediano y largo plazo, que permitan establecer el Plan Maestro Fluvial para Colombia,  en los Componentes Operativos y Promocionales. Además el Ministerio de Transporte firmó convenio 212 de 2013 con la Embajada de Holanda, cuyo objeto es identificar estrategias orientadas al desarrollo del transporte fluvial y definición de elementos para establecer el plan maestro fluvial para Colombia.  </t>
  </si>
  <si>
    <t>PLAN VIGENCIA 2014
Documento de protocolo para estudios particulares previos a la autorización de la desintegración de vehículo elaborado.</t>
  </si>
  <si>
    <t>AUDITORIA VIGENCIA 2015
Se expidió radicado 20174140037313 de 10-03-2017 , memorando verificado..</t>
  </si>
  <si>
    <t>Documento de política pública del modo férreo en aspectos técnicos, regulatorios, operacionales e institucionales.</t>
  </si>
  <si>
    <t>AUDITORIA SERVICIOS DE TRANSPORTE Y LOGÍSTICA
A través del citado contrato se desarrollaron 3 informes ajustados a los términos de referencia, para el desarrollo de la consultoría cuyo objeto fue " Determinar criterios técnicos y operacionales que permitan considerar el uso eficiente en términos financieros, ambientales y de seguridad vial de un vehículo de servicio público de transporte terrestre de carga.", finalizado el 31 de diciembre de 2016.</t>
  </si>
  <si>
    <t>MODALIDAD: PLAN DE MEJORAMIENTO</t>
  </si>
  <si>
    <t>ESTADO DE LOS HALLAZGOS</t>
  </si>
  <si>
    <t xml:space="preserve">El Observatorio de Transporte Terrestre Automotor de Carga, espacio consultivo para el Ministerio de Transporte en materia de relaciones económicas y que dentro de su desarrollo da un alcance sobre aspectos fundamentales de la política pública y que ponen de acuerdo a todos los actores de la cadena </t>
  </si>
  <si>
    <t xml:space="preserve">Acuerdos entre las partes en lo relacionado a consumos, velocidades, precios y rendimientos de los componentes de costo para un vehículo automotor de carga, </t>
  </si>
  <si>
    <t xml:space="preserve">MINISTERIO DE TRANSPORTE </t>
  </si>
  <si>
    <t>VIGENCIA 2016</t>
  </si>
  <si>
    <t>PLAN DE MEJORAMIENTO VIGENCIA 2016</t>
  </si>
  <si>
    <t>SEGURIDAD VIAL 2012</t>
  </si>
  <si>
    <t>CONSOLIDADO TIPO DE HALLAZGO</t>
  </si>
  <si>
    <t>Administrativa con presunta incidencia Penal, Fiscal y Disciplinaria</t>
  </si>
  <si>
    <t xml:space="preserve">Oficio dirigido a Organismo de tránsito Huila </t>
  </si>
  <si>
    <t>Administrativa</t>
  </si>
  <si>
    <t>La Entidad no alcanzó el nivel de cumplimiento del Componente TIC para la Gestión, por cuanto se determinó que tuvo un cumplimiento ponderado del 42,1%, y debía tener un avance del 50% para dar cumplimiento a lo exigido en el Decreto 1078 de 2015. Además, la entidad  no cuenta con actividades para el seguimiento, medición, análisis y evaluación del desempeño de la seguridad y privacidad con el fin de generar los ajustes o cambios pertinentes y oportunos</t>
  </si>
  <si>
    <t>Oficina Asesora de Planeación</t>
  </si>
  <si>
    <t xml:space="preserve">Oficio </t>
  </si>
  <si>
    <t xml:space="preserve">HALLAZGO 21.  De la revisión efectuada a las metas y compromisos estructurados por la entidad, tendientes a articular las acciones componentes del Plan de Acción, con las metas cuatrienales del Plan Estratégico y el Plan Nacional de Desarrollo, se evidencia que, de las actividades programadas y que debían ejecutarse en las diferentes áreas misionales del Ministerio en la vigencia 2016, solo se logró un cumplimiento del 60,8% .   
Lo anterior ya que, a la revisión de seguimiento del avance del segundo trimestre del Plan de acción Institucional, 13 acciones presentaban un avance promedio entre 0 y 5%, lo que al parecer no dejó el tiempo suficiente para la realización total de la acción, en el periodo comprendido del segundo semestre.
Impactando de manera negativa, el cumplimiento y realización en debida forma, de los componentes de gestión, respecto a la ejecución de las estrategias, actividades e indicadores, con que se había comprometido el Ministerio de Transporte, para el cumplimiento de los objetivos institucionales previstos para la vigencia.
</t>
  </si>
  <si>
    <t>Debilidades en el seguimiento del Plan de Acción Institucional -PAI y en la formulación de acciones de mejora, tendientes a  corregir  las  atrasos o desviaciones  en la ejecución  de los planes</t>
  </si>
  <si>
    <t>Mejorar los instrumentos de generación de alertas tempranas ante el incumplimiento de las metas establecidas en el PAI</t>
  </si>
  <si>
    <t>Informar al Comité Institucional de Desarrollo Administrativo y a los gerentes de meta, como parte del seguimiento trimestral que se realiza al Plan de Acción Institucional, las metas que a la fecha de corte del seguimiento presenten rezagos y/o incumplimientos con respecto a la programación establecida</t>
  </si>
  <si>
    <t>Informe de seguimiento trimestral al Plan de Acción Institucional -PAI</t>
  </si>
  <si>
    <t xml:space="preserve">Oficina  Asesora de Planeación 
</t>
  </si>
  <si>
    <t>Solicitar a los gerentes de meta la formulación de los planes de mejora sobre aquellas metas que presenten retrasos en su ejecución</t>
  </si>
  <si>
    <t>Acta sesión del Comité Institucional de Desarrollo Administrativo</t>
  </si>
  <si>
    <t>Oficina Asesora de Planeación 
Comité Institucional de Desarrollo Administrativo</t>
  </si>
  <si>
    <t>Elaborar los planes de acción de mejora de las metas que presentan retrasos en su ejecución</t>
  </si>
  <si>
    <t>Planes de mejora elaborados</t>
  </si>
  <si>
    <t>Dependencias del Ministerio</t>
  </si>
  <si>
    <t>Seguimiento a los planes de mejora</t>
  </si>
  <si>
    <t>Informe de seguimiento
Acta sesión del Comité Institucional de Desarrollo Administrativo</t>
  </si>
  <si>
    <t xml:space="preserve">HALLAZGO 42. Acorde al procedimiento PPS-P-002 para la “elaboración de anteproyecto de gastos de funcionamiento” del Ministerio de Transporte, se requiere, la participación de todas las dependencias de la entidad; revisada la carpeta de programación y aprobación del anteproyecto de presupuesto vigencia 2016, no existe evidencia de documento alguno que soporte la discusión y concertación respecto de la consolidación, unificación y aprobación del anteproyecto del presupuesto mencionado. 
Lo anterior debido a deficiencias en los controles establecidos en desarrollo de la adopción del presupuesto en la vigencia 2016, por cuanto se adolece de la correspondiente acta de sustentación suscrita por los intervinientes y genera el riesgo que la aprobación del anteproyecto de presupuesto de la entidad no se haya efectuado conforme a lo establecido en la totalidad de las actividades, requisitos y controles del procedimiento para tal fin.  
</t>
  </si>
  <si>
    <t>No se tiene total claridad del procedimiento de elaboración del anteproyecto de funcionamiento por parte de los funcionarios que tienen a cargo esta tarea</t>
  </si>
  <si>
    <t xml:space="preserve">1. Actualizar la documentación de la carpeta física del archivo de gestión del Anteproyecto de gastos de funcionamiento
</t>
  </si>
  <si>
    <t>1. Revisar y anexar en la  carpeta física del archivo de gestión del Anteproyecto de Presupuesto de Gastos de Funcionamiento del Ministerio de Transporte todos los registros establecidos en el procedimiento PPS-P-002</t>
  </si>
  <si>
    <t xml:space="preserve"> Carpeta archivo de gestión actualizada</t>
  </si>
  <si>
    <t xml:space="preserve">
2. Revisar y actualizar el Procedimiento PPS-P-002: Elaboración de anteproyecto de gastos de funcionamiento</t>
  </si>
  <si>
    <t>1. Actualizar el procedimiento PPS-P-002: Elaboración de anteproyecto de gastos de funcionamiento</t>
  </si>
  <si>
    <t>Procedimiento actualizado en el SGI</t>
  </si>
  <si>
    <t>Divulgación realizada</t>
  </si>
  <si>
    <t>Realizar las acciones tendientes a registrar el aplicativo Sirena ante las Dirección Nacional de Derecho de Autor.</t>
  </si>
  <si>
    <t>Und.</t>
  </si>
  <si>
    <t>Grupo de Informática</t>
  </si>
  <si>
    <t>Administrativo y presunta incidencia Disciplinaria</t>
  </si>
  <si>
    <t>Contrato 417 de 2016</t>
  </si>
  <si>
    <t xml:space="preserve">Und. </t>
  </si>
  <si>
    <t>Planes de Contingencia y Recuperación</t>
  </si>
  <si>
    <t>Seguridad en administración de usuarios y custodia de contraseñas de administrador Sistema de Información SIRENA</t>
  </si>
  <si>
    <t xml:space="preserve">Construir una nueva versión mejorada del sistema SIRENA, integrando la autenticación con el Directorio activo y mejorando la interfaz con el usuario
</t>
  </si>
  <si>
    <t>Secretaría General - Grupo de Informática</t>
  </si>
  <si>
    <t xml:space="preserve">ADMINISTRATIVO </t>
  </si>
  <si>
    <t xml:space="preserve">Revisar el mapa de riesgos del proceso de contratación. 
</t>
  </si>
  <si>
    <t xml:space="preserve">Mapa de riesgos actualizado
</t>
  </si>
  <si>
    <t>OFICINA ASESORA DE JURIDICA - GRUPO CONTRATOS</t>
  </si>
  <si>
    <t xml:space="preserve">Incluir en los formatos de actas un capítulo que deberá ser diligenciado por parte del supervisor del contrato. </t>
  </si>
  <si>
    <t>Formatos actualizados</t>
  </si>
  <si>
    <t>Realizar capacitaciones a los Supervisores</t>
  </si>
  <si>
    <t xml:space="preserve">Capacitaciones </t>
  </si>
  <si>
    <t>Registros de Asistencia</t>
  </si>
  <si>
    <t>Hallazgo No. 34 Administrativo. Información de Cartera Coactiva
De la información entregada por el área de Jurisdicción Coactiva, la cual había sido solicitada con corte a 31 de diciembre de 2016, se evidenció que la cuenta 1401 Deudores - Ingresos No Tributarios se encuentra afectada por cuanto contiene la cifra total de deudores en cobro coactivo por $12.225 millones, la cual difiere de la realidad en $575 millones dado que no se tienen en cuenta los abonos hechos por los terceros, los cuales arrojan un total de la cartera en Cobro Coactivo que asciende a $11.666 millones. Esta situación genera incertidumbre sobre las cifras que se manejan en el área de Coactiva y las que se reportan al área Financiera.
De otra parte, no es confiable la información que le entregan al ente de Control, ya que en la respuesta a las observaciones se afirma “2. Los abonos no necesariamente se efectuaron durante la vigencia 2016; prueba de ello es que existen cuatro (4) bonos por cerca de $150 millones que realizaron las Secretarias de Transito de Miranda-Cauca y Bello-Antio-quia (sic) y que aparecen reportados el 1 de febrero de 2017. Esto se debe muy seguramente a que la información reportada por los Grupos de Cartera y Cobro Coactivo no tienen la misma fecha de corte, y por ende no pueden ser comparadas.” Lo anterior, contradice el compromiso realizado por la Administración en cuanto a la calidad de la información que le es entregada a la CGR.</t>
  </si>
  <si>
    <t>Incertidumbre sobre las cifras que se manejan en el área de Coactiva y las que se reportan al área Financiera, la información  no tiene la misma fecha de corte, lo anterior, contradice la calidad de la información que le es entregada a la CGR.</t>
  </si>
  <si>
    <t>Hallazgo No. 35 Administrativo. Cartera por Sanciones Disciplinarias
El valor de la cartera que se encuentra en el Área de Coactiva para su cobro por Sanciones Disciplinarias impuestas, asciende a $37 millones y solo el 13%, es decir $5 millones son recuperables dado que corresponden a funcionarios. Por lo anterior, el 87% total de la cartera que asciende a $32 millones no es recuperable, por cuanto se trata de deudas con elevada antigüedad ya que vienen de los años 2001, 2003, 2005, 2006, 2007, 2011 y 2012; por lo que dicha cifra sobrestima la cartera. De los 14 deudores, 12 corresponden a exfuncionarios. Las situaciones expuestas ocasionaron que los saldos sean llevados al Subcomité Técnico Financiero para que se declare su remisibilidad.
Se determinó que el proceso No. 9 de 2007 corresponde a la funcionaria identificada con cédula No. 42.497.656 la cual le adeuda al Ministerio $2 millones desde el 22 de mayo de 2007 por concepto de Sanción disciplinaria; y el proceso No. 100 corresponde al funcionario identificado con cédula No. 79.363.347 que adeuda $2.8 millones desde el 26 de noviembre de 2014 por concepto de estímulo educativo.</t>
  </si>
  <si>
    <t>El 87% total de la cartera que asciende a $32 millones no es recuperable, por cuanto se trata de deudas con elevada antigüedad ya que vienen de los años 2001, 2003, 2005, 2006, 2007, 2011 y 2012; por lo que dicha cifra sobrestima la cartera</t>
  </si>
  <si>
    <t>Acta de comité</t>
  </si>
  <si>
    <t>Informe proceso</t>
  </si>
  <si>
    <t xml:space="preserve">No se evidencia en la carpeta de seguimiento de la gestión judicial , informes periódicos de los abogados de defensa, que permita tener una información eficaz, oportuna y actualizada, de la actuación y gestión de representación. </t>
  </si>
  <si>
    <t>Formato</t>
  </si>
  <si>
    <t>Oficina Asesora de Jurídica - Grupo Defensa Judicial</t>
  </si>
  <si>
    <t>Se presentan inconsistencias, respecto de los datos reportados como “estado actual” de algunos procesos, pues estos no son coincidentes, hay reportes desactualizados</t>
  </si>
  <si>
    <t xml:space="preserve">Revisiones en el sistema EKOGUI    </t>
  </si>
  <si>
    <t xml:space="preserve">Revisiones virtuales semanales de procesos en el sistema EKOGUI, visita y seguimiento a todas las territoriales en el año 2017 y visitas aleatorias en el año 2018   </t>
  </si>
  <si>
    <t>No se tiene información unificada y actualizada de los procesos que se lleva en las Direcciones Territoriales</t>
  </si>
  <si>
    <t xml:space="preserve">Modificar Procedimiento de Defensa Judicial </t>
  </si>
  <si>
    <t>Modificar el Procedimiento de Defensa Judicial indicando que todo apoderado de planta central y direcciones territoriales debe poseer carpeta por cada proceso judicial.</t>
  </si>
  <si>
    <t>Procedimiento</t>
  </si>
  <si>
    <t>Modificar Procedimiento de Defensa Judicial                                           Seguimientos Sistema eKOGUI</t>
  </si>
  <si>
    <r>
      <rPr>
        <b/>
        <sz val="9"/>
        <rFont val="Calibri"/>
        <family val="2"/>
        <scheme val="minor"/>
      </rPr>
      <t xml:space="preserve">Hallazgo No. 32 Gestión Documental. </t>
    </r>
    <r>
      <rPr>
        <sz val="9"/>
        <rFont val="Calibri"/>
        <family val="2"/>
        <scheme val="minor"/>
      </rPr>
      <t>Las carpetas de soporte y evidencia documental que se llevan en los procesos de ejecución de adquisición de bienes y servicios y defensa judicial que se revisaron en la muestra, evidencian debilidades en la gestión y procedimientos de archivo documental que adelanta la entidad, pues presentan falencias identificadas acorde a las siguientes situaciones:
a.- Inexistencia, incongruencias o saltos en la foliación documental de seguimiento
b.- Se archivan documentos sin fechas, sin firmas, o certificación de recibido, lo que no da certeza respecto de su autenticidad o debida legalización.
c.- Se archivan documentos no legibles o en fotocopia
d. Actos de trámite, que se fundamentan en documentos y/o archivos que no se evidencian dentro de la carpeta 
e. La secuencia de los documentos no obedece a un orden cronológico, ni refleja la oportunidad con que se allegan a fin de que se mantenga la secuencia y orden como fueron expedidos, vulnerando el principio de “orden original” (art 13 del acuerdo 002 de 2014 del archivo general de la nación antigua cartilla de ordenación documental vigencia 2003) con que se debe manejar el archivo de expedientes y documentos de la entidad.
Así se pudo evidenciar en la muestra porcentual derivada de las pruebas de recorrido y Plan de Trabajo, que se revisó en las carpetas de archivo y seguimiento de los procesos de ejecución contractual y de defensa judicial del Mintransporte, donde los controles a este respecto han sido inocuos y poco efectivos, conllevando que el procedimiento de gestión de archivo documental, sea ineficiente e ineficaz, contraviniendo aspectos normativos de la ley 594 de 2000 y políticas institucionales.
d.- No se evidencia, ni en el procedimiento (Código: DJU-P-003) ni en el mapa de riesgos (Código DJU-R-001) del Ministerio de Transporte para la defensa judicial, la función respecto del primero y el control respecto del segundo; un seguimiento efectivo, eficaz y actualizado, así como la presentación de informes periódicos de actuación judicial, que conlleve a que la información que tenga la entidad de sus actuaciones judiciales sea la más idónea, real y actualizada.</t>
    </r>
  </si>
  <si>
    <t>Administrativo con posible Incidencia Disciplinaria</t>
  </si>
  <si>
    <t>Debilidad en la gestión y procedimientos de archivo documental</t>
  </si>
  <si>
    <t xml:space="preserve">Circular sobre el cumplimiento de normas de archivo, de acuerdo a los puntos de inconsistencia.      </t>
  </si>
  <si>
    <t>Circular</t>
  </si>
  <si>
    <t>Oficina Asesora de Jurídica - Grupo Defensa Judicial 
 Grupo Contratos</t>
  </si>
  <si>
    <t>Oficina Asesora de Jurídica - Grupo Defensa Judicial
Grupo Contratos</t>
  </si>
  <si>
    <t xml:space="preserve">Incluir  en el mapa de riesgos, el riesgo   "acciones de control respecto a la inefectiva supervisión de los contratos." </t>
  </si>
  <si>
    <t>Modificar el Procedimiento de Defensa Judicial en el sentido que los abogados de Defensa Judicial y Territoriales para adjuntar a las carpetas estado actual de los procesos.</t>
  </si>
  <si>
    <t>Revisada de manera selectiva el cumplimiento de metas determinadas a corto plazo en el PNSV y cuyo desarrollo debía efectuarse en el año 2015, (algunas de ellas se plantearon para ser ejecutadas desde el PNSV 2011-2016); se observó que no se lograron cumplir en su totalidad a 31 de diciembre de 2016</t>
  </si>
  <si>
    <t>Remitir oficio a la ANSV, en el cual se informe los hallazgos de la CGR y las acciones de mejoramiento adoptadas por el Ministerio de Transporte, las cuales deben coordinadas con la ANSV para su cumplimiento en el marco de la Ley 1702 de 2013.</t>
  </si>
  <si>
    <r>
      <rPr>
        <b/>
        <sz val="9"/>
        <rFont val="Calibri"/>
        <family val="2"/>
        <scheme val="minor"/>
      </rPr>
      <t>Hallazgo No. 1 Plan Nacional de Seguridad Vial –PNSV- Administrativo-</t>
    </r>
    <r>
      <rPr>
        <sz val="9"/>
        <rFont val="Calibri"/>
        <family val="2"/>
        <scheme val="minor"/>
      </rPr>
      <t xml:space="preserve">
Con la Resolución 2273 del 6 de agosto de 2014, se ajustó el PNSV 2011-2021, el cual consta de 5 líneas estratégicas o pilares: institucional, comportamiento humano, vehículos, infraestructura y atención a víctimas, que en forma articulada buscan la reducción del número de víctimas de siniestros de tránsito. 
En el Préstamo BID  se aprobó una asignación de $USD 4.7 millones ($9.400 millones ), para implementación y socialización del PNSV, en siete subcomponentes. Recursos que a mayo de 2017, se ejecutaron en el 87% . Sin embargo, los productos que deberían ser entregados en seis de los subcomponentes, no han sido culminados ni reglamentados tales como: Programa de educación (cursos) formulado en coordinación con el Ministerio de Educación; Manual de procesos y procedimientos para el otorgamiento de las licencias de conducción; documento que describa el programa de atención a víctimas; implementación de un Plan de Vigilancia y Control en seguridad vial que refuerce la actuación de la Policía de Tránsito y Plan Nacional de Comunicación formulado con transversalidad de edad y sexo.</t>
    </r>
  </si>
  <si>
    <t xml:space="preserve">Revisada la Matriz de resultados generada por el BID a 31 diciembre de 2016, se observa que, no obstante, con los recursos del préstamo, se estructuró la Agencia Nacional de Seguridad Vial  y la ejecución financiera del subcomponente implementación del Plan Nacional de Seguridad Vial, fue del 83%, se observó que ninguna de las metas establecidas en las categorías de inversión del proyecto se alcanzó a cumplir en su totalidad. </t>
  </si>
  <si>
    <t xml:space="preserve">Verificación de la matriz de resultados </t>
  </si>
  <si>
    <r>
      <rPr>
        <u/>
        <sz val="9"/>
        <rFont val="Calibri"/>
        <family val="2"/>
        <scheme val="minor"/>
      </rPr>
      <t xml:space="preserve">Hallazgo No. 2 Préstamo BID 3078/OC-CO </t>
    </r>
    <r>
      <rPr>
        <sz val="9"/>
        <rFont val="Calibri"/>
        <family val="2"/>
        <scheme val="minor"/>
      </rPr>
      <t xml:space="preserve">  El 24 de diciembre de 2013, se celebró el contrato entre Colombia y el Banco Interamericano de Desarrollo -BID-, por $USD 10 millones, con el objetivo de apoyar a la consolidación de la política nacional de seguridad vial, cuyo fin era la reducción en el número de víctimas mortales y lesionados causados por accidentes de tránsito; para ser ejecutado en las vigencias 2013-2017.
Según lo estableció el Conpes 3764 de 2013, la evaluación económica para este proyecto se calculó con base en la relación beneficio/costo estimada de acuerdo con la duración del mismo… “En este orden de ideas, los beneficios del Proyecto se medirán por el ahorro en las pérdidas de vida o las lesiones asociadas al tránsito; no obstante, las intervenciones en seguridad vial traen consigo otros beneficios, en términos de los costos que se ahorran para la sociedad en conjunto, de difícil cuantificación…” Se describe en dicho documento que: …” se encontró que los traumas derivados del tránsito le cuestan al país cerca de USD 11.370 millones al año, por lo tanto y bajo el supuesto que la morbimortalidad se mantendrá estable en los siguientes cuatro años, si no se realizan intervenciones en seguridad vial, se perderán alrededor de USD 45.480 millones”.
Además, se concluye que, con la ejecución del proyecto, …”se espera una reducción promedio anual del 3% en los índices de morbimortalidad, esto significaría que en los próximos cuatro años se ahorrarían aproximadamente USD 1.360 millones, en costos derivados de los traumas en tránsito, monto de ahorro que se encuentra muy por encima de los USD 10 millones que se estiman para ejecutar el Proyecto”. 
</t>
    </r>
  </si>
  <si>
    <t>A 31 de diciembre de 2016, aún no se cuenta con la implementación y operación del ONSV , a pesar de conocer cifras de víctimas fatales y lesionados en accidentes de tránsito, las cuales se han venido incrementado años tras año.</t>
  </si>
  <si>
    <t xml:space="preserve">Hallazgo No. 3 Observatorio Nacional de Seguridad Vial -ONSV-Administrativo-
El numeral 1.4 del artículo 9 de la Ley 1702 de 2013, establece a la Agencia Nacional de Seguridad Vial la función de “Coordinar y administrar el Observatorio Nacional de Seguridad Vial que tendrá como función el diseño e implementación de la metodología para la recopilación, procesamiento, análisis e interpretación de los datos relacionados con la seguridad vial en Colombia.”
El Observatorio Nacional de Seguridad Vial (ONSV) tiene como objetivo apoyar la implementación de una estructura que centralice un sistema eficiente y confiable de compilación y procesamiento de la información, que permita la planificación, evaluación y monitoreo de las acciones de política, estrategias, y planes de acción en seguridad vial, así como la promoción de la investigación en este campo.
</t>
  </si>
  <si>
    <t>Se observa en el informe de gestión del II semestre de 2016 del Crédito BID, …” Se encontró en casi todas las regiones, que las empresas de carácter nacional o locales, que entregaron su PESV ante la Superintendencia de Puertos y Transporte o ante algunos organismos de tránsito, incluso desde el año anterior, no han recibido retroalimentación alguna, lo que genera descontento y pérdida de credibilidad en el proceso y sus fines…”.</t>
  </si>
  <si>
    <t xml:space="preserve">Hallazgo No. 4 Plan Estratégico de Seguridad Vial  -Administrativo-
El artículo 12 de la Ley 1503 de 2011 ordenó que, "Toda entidad, organización o empresa del sector público o privado que para cumplir sus fines misionales en el desarrollo de sus actividades posea, fabrique, ensamble, comercialice, contrate, o administre flotas de vehículos automotores a no automotores superiores a diez (10) unidades, o contrate o administre personal de conductores… deberá diseñar el Plan Estratégico de Seguridad Vial que será revisado cada dos (2) años para ser ajustado en lo que se requiera.”
Mediante Resolución 1231 del 5 de abril de 2016, el Ministerio de Transporte adoptó el Documento Guía para la Evaluación de los Planes Estratégicos de Seguridad Vial, herramienta e instrumento estándar a disposición de las Autoridades y Organismos de Tránsito para la emisión de observaciones y aval de cumplimiento de los responsables en la elaboración e implementación de los mencionados Planes.
Es importante señalar que en el literal g del numeral 5 de la Guía Metodológica para la emisión de observaciones y aval de los planes estratégicos de seguridad vial, adoptada mediante Resolución 1231 de 2016, establece que todos los PESV serán reportados al Ministerio de Transporte, por las autoridades de Tránsito , en un documento desagregando por empresa, el número de personas a quien impactó el PESV, el número de vehículos que involucra y si fue o no avalado el plan
</t>
  </si>
  <si>
    <t>Se observa que al 53,6% de ellos, no se les ha iniciado gestión, dado que se encuentran en lista de espera para la asistencia técnica; lo que impide la reducción de las cifras en accidentalidad a nivel nacional y la prevención y mitigación de los accidentes viales.</t>
  </si>
  <si>
    <t>Verificar el proceso de  acompañamiento técnico para la elaboración de los PLSV</t>
  </si>
  <si>
    <t xml:space="preserve">Hallazgo No. 5 Planes locales y Regionales Seguridad Vial -Administrativo-
Con Resolución 2273 del 6 de agosto de 2014, se ajustó el Plan Nacional de Seguridad vial 2011-2021. En el pilar Estratégico Gestión Institucional, se describe el Programa de Formulación y reforma de políticas para la seguridad vial y la acción es formular los Planes locales y departamentales de Seguridad Vial, involucrando actividades tales como. desarrollo de guías metodológicas por parte del Gobierno Nacional para la formulación integral de los planes locales/departamentales de seguridad vial.
Dentro del préstamo con el BID 3078OC/CO, se estableció el componente: “Apoyo a la formulación de Planes Locales y Regionales de Seguridad Vial” con una inversión de USD$3 millones ($6.000 millones ) y cuyo objetivo fue para contribuir con la consolidación de la política nacional de seguridad vial, a través de consultorías para el desarrollo de metodologías y de la asesoría técnica a la formulación de los Planes Locales de Seguridad Vial (PLSV) y Planes Regionales de Seguridad Vial. La ejecución financiera de este componente desde 2013-2017, fue del 13%. </t>
  </si>
  <si>
    <t>ADMINISTRATIVO Y PRESUNTA INCIDENCIA DISCIPLINARIA</t>
  </si>
  <si>
    <t>Luego de transcurridos 22 meses de la entrada en vigencia de la Ley 1753 de 2015, se observa que el Ministerio de Transporte no ha reglamentado  el mencionado artículo con relación a los rangos de precios para servicios prestados por los Centros de Enseñanza Automovilística y los que realicen la prueba teórico-práctica para la obtención de licencias de conducción; generando con ello, que no se estén transfiriendo recursos a la Agencia Nacional de Seguridad Vial –ANSV-, por cada uno de los servicios prestados por los diferentes organismos de apoyo. Además, genera una presunta incidencia disciplinaria por incumplimiento a los términos establecidos en la citada Ley.</t>
  </si>
  <si>
    <t>Verificación de la expedición del acto administrativo.</t>
  </si>
  <si>
    <t>Expedir acto administrativo.</t>
  </si>
  <si>
    <t>Hallazgo No. 12 Reglamentación Artículo 30 de la ley 1753 de 2015   -Administrativo y presunta incidencia Disciplinaria-
El artículo 20 de la ley 1702 de 2013 , determinó que... “El Ministerio de Transporte definirá mediante resolución, en un plazo no mayor a noventa (90) días, las condiciones, características de seguridad y el rango de precios al usuario dentro del cual se deben ofrecer los servicios que prestan los Centros de Enseñanza Automovilística, los de Reconocimiento y Evaluación de Conductores y los de Diagnóstico Automotor, expresado en salarios mínimos diarios vigentes. Se efectuará un estudio de costos directos e indirectos considerando las particularidades, infraestructura y requerimientos de cada servicio, incluyendo los correspondientes a los valores que, por cada servicio, deban transferirse a la Agencia Nacional de Seguridad Vial...”</t>
  </si>
  <si>
    <t>Casi dos años después de la promulgación de la Ley 1753 de 2015, el Ministerio de Transporte aún no ha fijado lo establecido en el parágrafo segundo del artículo 30, con relación a fijar las condiciones que se deben reportar, de los fallecidos y lesionados en accidentes de tránsito. Con base en este reporte, la Agencia Nacional de Seguridad Vial, debe transferir los recursos  al Instituto Nacional de Medicina Legal y Ciencias Forenses</t>
  </si>
  <si>
    <t>Revisar el proceso de apoyo  administrativo a la ANSV</t>
  </si>
  <si>
    <t xml:space="preserve">Solicitar a la ANSV un plan de acción a corto plazo que contenga todas las actividades administrativas que realizarán y que son  objeto de apoyo por parte del Ministerio de Transporte, con el fin de culminar el proceso de implementación para su  funcionamiento.  </t>
  </si>
  <si>
    <t>Secretaría General/ Viceministerio de Transporte /</t>
  </si>
  <si>
    <t>Hallazgo No. 14 Apoyo a la Agencia Nacional de Seguridad Vial –Administrativo con presunta incidencia disciplinaria-
En el artículo 1 de la ley 1702 de 2013, se establece la creación de la Agencia Nacional de Seguridad Vial, como entidad descentralizada del orden nacional, que forma parte de la Rama Ejecutiva, con personería jurídica, autonomía administrativa, financiera y patrimonio propio, adscrita al Ministerio de Transporte. 
Así mismo, en el artículo 3, se estipula que la Agencia tendrá como objeto la planificación, articulación y gestión de la seguridad vial del país. 
En el numeral 2 del artículo 21 de esta ley, se estableció que el Ministerio de Transporte contaría con un plazo máximo de ciento ochenta (180) días siguientes a la promulgación de la Ley 1702 de 2013, esto era a junio de 2014, para efectuar los trámites necesarios conducentes al inicio de operaciones de la Agencia Nacional de Seguridad Vial.</t>
  </si>
  <si>
    <t>Se evidencia que, en dicho Convenio, los ordenadores del gasto, cuyo carácter funcional y administrativo le dan la calidad de ejecutores del acuerdo, para el presente, fueron designados igualmente como supervisores, confundiéndose la calidad de ejecutor y garante del cumplimiento obligacional derivado del acuerdo contractual, en una sola persona.
Lo anterior, ya que sin consideración a lo establecido en el numeral (a) del acápite 7 y (k) del 8.2 del manual de supervisión de la entidad, se estableció en el numeral a y b de la cláusula 6 del convenio, que los representantes legales fungieran como supervisores.</t>
  </si>
  <si>
    <t>Hallazgo No. 15 Supervisión Convenio Interadministrativo 464 de 2015 –Administrativo con presunta incidencia disciplinaria-
El Ministerio de Transporte suscribió el Convenio Interadministrativo No. 464 del 31 de agosto de 2015, con la Agencia Nacional de Seguridad Vial, cuyo objeto es aunar esfuerzos para la puesta en marcha de la Agencia.</t>
  </si>
  <si>
    <t>Hallazgo No. 13 Condiciones de reporte accidentes de tránsito -Administrativo y Presunta incidencia Disciplinaria-
El parágrafo segundo del artículo 30 de la ley 1753 de 2015, estipula que “…la Agencia Nacional de Seguridad Vial transferirá al Instituto Nacional de Medicina Legal y Ciencias Forenses, uno coma cinco (1,5) salarios mínimos mensuales legales vigentes (smmlv) por cada necropsia médico legal registrada en el mes anterior por causa o con ocasión de accidentes de tránsito, una vez remita la información de fallecimientos y lesiones bajo las condiciones de reporte fijadas por el Ministerio de Transporte...” 
El Ministerio de Transporte es el encargado de formular y adoptar políticas, planes programas, proyectos y regulación en materia de tránsito, transporte e infraestructura en los modos de transporte y dentro de estos le corresponde las funciones de fijar y adoptar políticas, planes y programas en materia de seguridad vial.</t>
  </si>
  <si>
    <t>se observa , que a abril de 2016, la Agencia contaba con los recursos situados en el patrimonio autónomo, lo cual le permitiría dar inicio a las funciones. Sin embargo, a abril de 2017, cuarenta (40) meses después, el Ministerio aún continuaba con el apoyo administrativo de la Agencia.
Lo anterior tendría una presunta incidencia disciplinaria por incumplimiento a lo estipulado en el numeral 2 del artículo 21 de la Ley 1702 de 2013, aunado al desgaste administrativo para la entidad, dado que a abril de 2017, el Ministerio aún continuaba encargado de las funciones administrativas y presupuestales de la Agencia, ejecutadas con el talento humano del Ministerio.</t>
  </si>
  <si>
    <t>Administrativa - Disciplinar</t>
  </si>
  <si>
    <t>En cuanto al Modelo de Seguridad y Privacidad de la Información, no se ha dado cumplimiento a lo establecido en el Decreto 1078 de 2015, Título 9, capítulo 1. Artículo 2.2.9.1.3.2, sección 3 y directrices del MinTic. En cuanto al Componente TIC para la gestión,  aun se deben aunar esfuerzos para cumplir con  meta del componente de TIC para la Gestión de acuerdo al decreto 1078 de 2015, Título 9, capítulo 1. Artículo 2.2.9.1.3.2, sección 3 Medición, Monitoreo y Plazos, la cual debería corresponder a un avance del 50%.</t>
  </si>
  <si>
    <t xml:space="preserve">
Informe de Diagnóstico sectorial sobre catalogo de componentes de información</t>
  </si>
  <si>
    <t xml:space="preserve">
Informe Sectorial</t>
  </si>
  <si>
    <t>Nombramiento en propiedad de Personal de Planta para el cargo de CIO. 
Reuniones sectoriales de CIO's con acompañamiento de MinTIC
Se asignará talento humano para el oficial de seguridad de la entidad</t>
  </si>
  <si>
    <t>Documento de Nombramiento del CIO</t>
  </si>
  <si>
    <t xml:space="preserve">
Plan de Trabajo para adelantar acciones para la definición de la Arquitectura Sectorial</t>
  </si>
  <si>
    <t xml:space="preserve">
Asignación del Oficial de Seguridad para la Entidad</t>
  </si>
  <si>
    <t>Oficina Asesora de Planeación
Grupo Informática</t>
  </si>
  <si>
    <r>
      <rPr>
        <b/>
        <sz val="9"/>
        <rFont val="Calibri"/>
        <family val="2"/>
        <scheme val="minor"/>
      </rPr>
      <t xml:space="preserve">HALLAZGO 2. </t>
    </r>
    <r>
      <rPr>
        <sz val="9"/>
        <rFont val="Calibri"/>
        <family val="2"/>
        <scheme val="minor"/>
      </rPr>
      <t>Los registros Nacionales  de Empresas Transportadoras (RNET) Y de remolques y semirremolques (RNYS),  en la vigencia 2015, presentaron  retrasos  y no entraron en operación  en su integridad ; no obstante que en el año 2011 se haya impuesto  una sanción  por esto  y otros aspectos en cuantía de $ 1.674,4 millones , respecto al RNET, se tienen las siguientes debilidades: falta de definición y seguimiento en proceso de puesta en operación ,  de oportunidad en la solución  de las inconsistencias presentadas en los datos  al ser migrados , de implementación  del registro  en el radio de acción municipal modalidad de transporte de pasajeros en fusión de empresas, de unificación de capacidad  transportadora, de validación de pólizas y falta de incorporación del transporte mixto .
En cuanto al RNRYS  se  debió a  inconsistencias de información en el proceso de  migración, adicionalmente  la funcionalidad de importación temporal no está activa  para la direcciones territoriales  del Mintransporte, no hay validación de las características del remolque, esto conllevo a que muchos usuarios  a nivel nacional  no hayan podido acceder a la plataforma  y por ende cause inconformidad frente a este sistema .
Lo anterior, debido presuntamente a incumplimientos desde que inicio la concesión y a fallas en el funcionamiento del sistema RUNT; además, probablemente a que el Ministerio no ha tenido en cuenta las observaciones – no conformidades- planteadas  por la interventoría  en la vigencia 2015.</t>
    </r>
  </si>
  <si>
    <r>
      <rPr>
        <b/>
        <sz val="9"/>
        <rFont val="Calibri"/>
        <family val="2"/>
        <scheme val="minor"/>
      </rPr>
      <t xml:space="preserve">HALLAZGO 3. </t>
    </r>
    <r>
      <rPr>
        <sz val="9"/>
        <rFont val="Calibri"/>
        <family val="2"/>
        <scheme val="minor"/>
      </rPr>
      <t xml:space="preserve">De conformidad con la información evaluada, suministrada por la Interventoría, se determinaron una serie de inconformidades al RUNT: "Incongruencias en los inventarios de equipos, el inventario de usuarios autorizados para trabajar el HQ-RUNT no se encuentra actualizado, fallas en los sistemas de seguridad, no está publicada ni divulgada la herramienta colaborativa de chat, falta de integración en línea con algunas entidades como Superintendencia de Puertos y Transporte", las cuales fueron reiterativas en informes mensuales que presentaron al Ministerio durante toda la vigencia de 2015 y en algunos casos hubo solución tardía e inoportuna; sin embargo, la Entidad no tomó las acciones que permitieran mejorar el funcionamiento del sistema; conllevando a demoras y probable insatisfacción de los usuarios. 
Lo anterior conlleva a presunta connotación disciplinaria por posible incumplimiento de los artículos 83 y 84 de la Ley 1474 de 2011, por parte del Ministerio debido a presuntas deficiencias en la supervisión realizada al contrato de concesión 033 de 2007. </t>
    </r>
  </si>
  <si>
    <r>
      <rPr>
        <b/>
        <sz val="9"/>
        <rFont val="Calibri"/>
        <family val="2"/>
        <scheme val="minor"/>
      </rPr>
      <t xml:space="preserve">HALLAZGO 4. </t>
    </r>
    <r>
      <rPr>
        <sz val="9"/>
        <rFont val="Calibri"/>
        <family val="2"/>
        <scheme val="minor"/>
      </rPr>
      <t xml:space="preserve">De conformidad con los niveles de servicio y operación que contempla el contrato de concesión 033 de 2007 en su Anexo B, referente entre otros, con la medición de indicadores de: cumplimiento y calidad del servicio soporte, disponibilidad de la plataforma tecnológica central, disponibilidad de canales, calidad de los procesos de registro de la información, tiempo de ejecución, tiempo promedio entre fallas y resumen, se evidenció que no ha entrado en operación y se encuentra en trámite un nuevo otrosí que sería el mecanismo para activar este componente de control; sin embargo, no se ha firmado, esto ocasiona que el RUNT no pueda ser medido de forma integral y objetiva en su funcionamiento, así como tampoco se pueda medir la percepción de los usuarios frente a su servicio. 
Durante los 7 años de ejecución del contrato no se ha podido medir los desfases y la posible contribución al Fondo de Reposición de equipos. Esto conlleva a determinar que aún no se está aplicando el Anexo B del contrato de concesión 033 de 2007. </t>
    </r>
  </si>
  <si>
    <r>
      <rPr>
        <b/>
        <sz val="9"/>
        <rFont val="Calibri"/>
        <family val="2"/>
        <scheme val="minor"/>
      </rPr>
      <t xml:space="preserve">HALLAZGO  5. </t>
    </r>
    <r>
      <rPr>
        <sz val="9"/>
        <rFont val="Calibri"/>
        <family val="2"/>
        <scheme val="minor"/>
      </rPr>
      <t xml:space="preserve">La Concesión RUNT recibió instrucciones de la Interventoría para realizar ajustes en la contabilidad, referente al Inventario de bienes de Propiedad, Planta y Equipos, así como de Licencias, según el documento R201508687 RUNT-RDC-CSR-1017-2015, comunicación CSR.4721.2015 — Inventario semestral de bienes del Sistema de información RUNT a 30 junio 2015, por costos directamente atribuibles como un mayor valor de la compra, a fin de reflejarlos en los estados financieros a 30 de noviembre de 2015. 
Sin embargo, se evidenció que algunas facturas no fueron ajustadas, argumentando que "(...) No es posible realizar ajustes sobre facturas del año 2014 por cierre de estados financieros", lo cual no corresponde a la práctica contable. 
De otra parte, en la información recibida en documentos suministrados por el Ministerio de Transporte no se hace mención frente a lo indicado por la Interventoría respecto a la Orden de Pago No. 4019 2015-04-17 y a las aclaraciones solicitadas en la comunicación RUNT-RDC-CSR-999-2015 de 9 de octubre de 2015. 
En la respuesta a la observación, el Ministerio de Transporte no adjuntó los documentos mencionados en la misma; igualmente, indicó oficios que no soportan el argumento de realización del ajustes que permitan validar el registro de dichas operaciones. 
Lo anteriormente expuesto conlleva a establecer que el registro incluido en la contabilidad del Ministerio de Transporte en Cuentas de Orden, no es consistente en $673,8 millones, sin incluir el efecto del tema de la venta de equipos sustituidos en el proceso de reposición. </t>
    </r>
  </si>
  <si>
    <r>
      <rPr>
        <b/>
        <sz val="9"/>
        <rFont val="Calibri"/>
        <family val="2"/>
        <scheme val="minor"/>
      </rPr>
      <t xml:space="preserve">HALLAZGO 6. </t>
    </r>
    <r>
      <rPr>
        <sz val="9"/>
        <rFont val="Calibri"/>
        <family val="2"/>
        <scheme val="minor"/>
      </rPr>
      <t>Como resultado del análisis del cruce de correspondencia entre la Interventoría, la Concesión RUNT y el Ministerio de Transporte, se observa que el Concesionario incumple con la obligación de enviar los reportes y realizar los ajustes al inventario de propiedad, planta y equipo, dado que el mecanismo de control y seguimiento adoptado por el Ministerio no ha sido adecuado, hecho que desencadena actuaciones y comunicaciones de las partes que excluye acciones efectivas para la ejecución del contrato de concesión', así mismo, afecta la calidad de la información que el Ministerio de Transporte registra en sus Cuentas de Orden y en los saldos de Propiedad, Planta y Equipos y Licencias que finalmente incorporará en sus activos al finalizar la Concesión. 
En la situación indicada el Ministerio incumple presuntamente lo ordenado por la Ley 1474 de 2011 en sus artículos 84 y 86. Hecho que determina una presunta incidencia disciplinaria por el posible incumplimiento de las referidas normas.</t>
    </r>
  </si>
  <si>
    <r>
      <rPr>
        <b/>
        <sz val="9"/>
        <rFont val="Calibri"/>
        <family val="2"/>
        <scheme val="minor"/>
      </rPr>
      <t>HALLAZGO 7.</t>
    </r>
    <r>
      <rPr>
        <sz val="9"/>
        <rFont val="Calibri"/>
        <family val="2"/>
        <scheme val="minor"/>
      </rPr>
      <t xml:space="preserve"> Se evidenció que el Ministerio de Transporte al registrar en el Departamento Nacional de Planeación — DNP el proyecto "Administración Gerencia! de! RUNT y Organización para la investigación y desarrollo (...)" estableció una organización presupuestal que en la práctica no es coherente con el propósito de la Ley 1005 de 2006, y el Contrato 033 de 2007, referente a la investigación y desarrollo de nuevas tecnologías dirigidas a temas de seguridad en el sector tránsito y transporte. 
Ejemplo de lo indicado se encuentra en la contratación financiada en 2015 con recursos del Fondo Cuenta (que incluye el 5% inicialmente determinado para investigación y desarrollo de nuevas tecnologías dirigidas a temas de seguridad en el sector tránsito y transporte), por cuanto se destinó el 65% para la adquisición de bienes operativos, servicios administrativos, financieros y legales y el contrato 340, asimilable al tema de seguridad, resultó incumplido por parte del Contratista, circunstancia que equivale a ejecución del cero por ciento, para el tema que nos ocupa. 
Lo anteriormente expuesto posiblemente ha debilitado la efectiva capacidad de investigar, desarrollar e implementar nuevas tecnologías dirigidas a temas de seguridad en el sector tránsito y transporte. </t>
    </r>
  </si>
  <si>
    <r>
      <rPr>
        <b/>
        <sz val="9"/>
        <rFont val="Calibri"/>
        <family val="2"/>
        <scheme val="minor"/>
      </rPr>
      <t xml:space="preserve">HALLAZGO 8. </t>
    </r>
    <r>
      <rPr>
        <sz val="9"/>
        <rFont val="Calibri"/>
        <family val="2"/>
        <scheme val="minor"/>
      </rPr>
      <t xml:space="preserve">Contrato Interadministrativo 340 de 2015. El Ministerio de Transporte y la Universidad Distrital Francisco José de Caldas, suscribieron el Contrato Interadministrativo 340 de 2015, con el objeto de realizar el </t>
    </r>
    <r>
      <rPr>
        <i/>
        <sz val="9"/>
        <rFont val="Calibri"/>
        <family val="2"/>
        <scheme val="minor"/>
      </rPr>
      <t xml:space="preserve">"Estudio que estructure y presente  propuestas de modificación del marco regulatorio y que evalúe la operación de los Centros Integrales de Atención , de Reconocimiento de Conductores, De Diagnóstico Automotor y de Enseñanza Automovilística, frente a la regulación que reglamenta su funcionamiento y operación y sus efectos en la seguridad vial." </t>
    </r>
    <r>
      <rPr>
        <sz val="9"/>
        <rFont val="Calibri"/>
        <family val="2"/>
        <scheme val="minor"/>
      </rPr>
      <t xml:space="preserve">En desarrollo del Contrato Interadministrativo se presentó incumplimiento de las obligaciones a cargo de la Universidad Distrital Francisco José de Caldas, conforme queda corroborado con lo contenido en el Memorando 20164010055983 del 05 de abril de 2016, donde se señala en el numeral 5: </t>
    </r>
    <r>
      <rPr>
        <i/>
        <sz val="9"/>
        <rFont val="Calibri"/>
        <family val="2"/>
        <scheme val="minor"/>
      </rPr>
      <t>"Que a la fecha se han entregado en múltiples oportunidades los informes de los Hitos 3 y 4 pero estos han sido sucesivamente devueltos al no cumplir con los requisitos estipulados en el contrato por lo que esta supervisión no ha autorizado ni el tercero (3) ni el cuarto (4) de los pagos inicialmente programados".</t>
    </r>
    <r>
      <rPr>
        <sz val="9"/>
        <rFont val="Calibri"/>
        <family val="2"/>
        <scheme val="minor"/>
      </rPr>
      <t xml:space="preserve"> Así mismo, en el numeral 6 se precisa: "</t>
    </r>
    <r>
      <rPr>
        <i/>
        <sz val="9"/>
        <rFont val="Calibri"/>
        <family val="2"/>
        <scheme val="minor"/>
      </rPr>
      <t xml:space="preserve">Que esta supervisión en reiteradas ocasiones ha solicitado la entrega por parte del contratista de la información que deben contener los Hitos 3 y 4, de cuyas comunicaciones remito copia adjunta y relaciono a continuación: Radicado MT No. 20154010409861 del 17/12/2015. 2) Radicado MT No. </t>
    </r>
    <r>
      <rPr>
        <sz val="9"/>
        <rFont val="Calibri"/>
        <family val="2"/>
        <scheme val="minor"/>
      </rPr>
      <t xml:space="preserve"> 20164010007891 del 15/01/2016. 3) Radicado Mt No. 20164010139461 del 18/03/2016. 4) Radicado MT No. 20164010148371 del 01/04/2016. Y finalmente en el numeral 7 se indica: "Que el plazo de ejecución del contrato finalizó el día 14 de diciembre de 2015 y que hoy nos encontramos a pocos días para cumplir el plazo de cuatro (4) meses establecido en la Cláusula vigésimo Segunda (22) del Contrato 340 de 2015 para efectuar la liquidación." De acuerdo con los numerales citados, los productos a entregar por parte del contratista tenían como plazo el 14 de diciembre de 2015, y la Supervisión en reiteradas ocasiones solicitó la entrega por parte del contratista de la información conforme los hitos 3 y 4, de los cuales en múltiples oportunidades se habían entregado los informes de los mencionados hitos, sin embargo los mismo fueron devueltos por no cumplir con los requisitos estipulados en el contrato. En efecto este hecho representa un presunto incumplimiento del contrato, y si en esa fecha no se entregaron, el contratista presuntamente estaba incumpliendo el contrato, por lo tanto le correspondía a los supervisores inmediatamente dar aviso al Ministerio con el fin de que procediera a tomar las medidas administrativas correspondientes en relación con las multas y las pólizas, conforme lo señalado en la cláusula décima segunda del Contrato Interadministrativo 340 de 2015. El Ministerio de Transporte en respuesta a la Contraloría General de la República afirma que la Universidad Distrital radicó los entregables 3 y 4 dentro de los términos, esto es, el último día del vencimiento del contrato, no obstante se reitera que los resultados del contrato han sido entregados en múltiples oportunidades por parte de la Universidad Distrital y consecutivamente devueltos por parte de la Supervisión por cuando no reúnen los requisitos contractuales. En este sentido, el Ministerio afirma en la respuesta que los productos fueron entregados y que lo que la Supervisión ha cuestionado, es que el contenido de los mismos no se ajusta a lo señalado en las clausulas contractuales. Con base en esta respuesta se ratifica el presunto incumplimiento del contratista en la ejecución del contrato. Respuesta radicado MT No. 20164010421841 del 27/09/2016. De acuerdo con lo anterior, el presunto incumplimiento tiene como causa que las situaciones descritas en las consideraciones del contrato que se pretendían solucionar con el mismo no fueron solucionadas y en efecto se evidencia como efecto que EL Ministerio no ha declarado el siniestro de incumplimiento y no ha hecho efectiva la póliza de cumplimiento. Así las cosas resultan vulnerados presuntamente los artículos 4,5,26 numerales 1,2 y 8 de la Ley 80 de 1993. De la misma manera presuntamente se vulnera la Ley 1474 de 2011 en los artículos 83 a 86 y se genera un presunto detrimento patrimonial aproximado del 40% del valor del contrato, de conformidad con la Ley 610 de 2000. El Ministerio en la respuesta a la observación afirma que luego de un análisis detallado de los informes evidenció el presunto incumplimiento del contrato. A continuación relaciona las solicitudes de informes, aclaraciones y explicaciones sobre el desarrollo de la ejecución contractual respecto d ellos hitos 3 y 4 con radicados que van desde el 17 de diciembre de 2015, hasta el 01 de abril de 2016. En la norma citada es clara que el supervisor está obligado a informar a la Entidad contratante de los hechos o circunstancias que puedan poner o pongan en riesgo el cumplimiento del contrato o cuando tal incumplimiento se presente. Por este fundamento normativo es que presuntamente incurre en responsabilidad el supervisor por cuanto desde el mes de diciembre omitió informar al Ministerio de los hechos de presunto incumplimiento del contratista y solo informó de este hecho hasta el mes de abril de 2016. EL ministerio en la respuesta a la observación aduce con relación a los pagos que estos fueron realizados siguiendo las obligaciones del contrato y que en ese momento no se percibía incumplimiento por parte de la Universidad y que no canceló el valor restante del contrato por actividades que no cumplían los requisitos contractuales. Como quiera que el Ministerio reconoce la ocurrencia de un presunto incumplimiento del contrato por parte de la Universidad, es necesario determinar la procedencia de los pagos que realizó el Ministerio en el contacto del presunto incumplimiento reconocido y de la valoración de los productos entregados con el fin de determinar si representan un producto terminado por sí mismos, representativo del valor pagado por el Ministerio. Considerando lo manifestado en el párrafo precedente, se solicitará Indagación Preliminar con el fin de determinar la cuantía efectiva del presunto detrimento al erario público, de conformidad con lo establecido en el artículo 39 de la Ley 610 de 2000. </t>
    </r>
  </si>
  <si>
    <r>
      <rPr>
        <b/>
        <sz val="9"/>
        <rFont val="Calibri"/>
        <family val="2"/>
        <scheme val="minor"/>
      </rPr>
      <t xml:space="preserve">HALLAZGO 9. </t>
    </r>
    <r>
      <rPr>
        <sz val="9"/>
        <rFont val="Calibri"/>
        <family val="2"/>
        <scheme val="minor"/>
      </rPr>
      <t xml:space="preserve">Supervisión Contrato de Concesión No. 033 de 2007. Informes mensuales. </t>
    </r>
  </si>
  <si>
    <r>
      <rPr>
        <b/>
        <sz val="9"/>
        <rFont val="Calibri"/>
        <family val="2"/>
        <scheme val="minor"/>
      </rPr>
      <t xml:space="preserve">HALLAZGO 10. </t>
    </r>
    <r>
      <rPr>
        <sz val="9"/>
        <rFont val="Calibri"/>
        <family val="2"/>
        <scheme val="minor"/>
      </rPr>
      <t xml:space="preserve">Supervisión Contrato de Concesión 033 de 2007. Para la vigencia 2015, en los siguientes informes de interventoría del contrato de concesión, se presentan las siguientes situaciones: - Se evidenciaron reiteradas observaciones, algunas corresponden a vigencias anteriores. Si bien la Entidad soporta que ha ido subsanando las diferentes situaciones, la observación permanece, toda vez que se denota deficiencias en el mecanismo para solucionar las mismas de manera oportuna, que permitan la efectiva ejecución del Contrato 033 de 2007. - La interventoría presenta los informes mensuales con un análisis a la gestión financiera sin las características que debe contener dicha herramienta, sin que sirva de soporte a la labor de la supervisión, esto obedece a que la interventoría no cuenta con la información financiera oportuna por parte de la Concesión. - Falta de entrega por parte del concesionario de respuestas a las comunicaciones y observaciones que realiza la interventoría. Sin embargo, el Ministerio de Transporte en su rol de supervisor del contrato de Concesión dejó de iniciar el proceso sancionatorio detectado por la interventoría en varias ocasiones, lo que se aleja presuntamente de lo estipulado en la Ley 1474 de 2011. Teniendo en cuenta las situaciones descritas anteriormente, se concluye que el Ministerio presentó debilidades y falencias en el momento de cumplir con la supervisión efectiva del contrato de Concesión 033 de 2007, situación que conlleva a presunta connotación disciplinaria por posible incumplimiento de sus funciones como supervisor del contrato. </t>
    </r>
  </si>
  <si>
    <r>
      <rPr>
        <b/>
        <sz val="9"/>
        <rFont val="Calibri"/>
        <family val="2"/>
        <scheme val="minor"/>
      </rPr>
      <t>HALLAZGO 11.</t>
    </r>
    <r>
      <rPr>
        <sz val="9"/>
        <rFont val="Calibri"/>
        <family val="2"/>
        <scheme val="minor"/>
      </rPr>
      <t xml:space="preserve"> Informes de Control y Seguimiento por parte del Ministerio a la Concesión RUNT e Interventoría. La Contraloría en oficio No. AMT-RUNT-001 del 8 de agosto de 2016, solicitó los informes de Seguimiento y Control realizados por el Ministerio a los contratos de Concesión 033 de 2007 y de Interventoría 210 de 2013, los cuales no fueron allegados a la Comisión; con lo anterior se observa que el Ministerio no cuenta con las herramientas efectivas de control y seguimiento para la toma de decisiones. Esta situación conlleva a que la Entidad presente falencias en la medición de la Gestión Financiera que hace parte del control de los bienes y recursos del Estado. </t>
    </r>
  </si>
  <si>
    <r>
      <rPr>
        <b/>
        <sz val="9"/>
        <rFont val="Calibri"/>
        <family val="2"/>
        <scheme val="minor"/>
      </rPr>
      <t xml:space="preserve">HALLAZGO 12. </t>
    </r>
    <r>
      <rPr>
        <sz val="9"/>
        <rFont val="Calibri"/>
        <family val="2"/>
        <scheme val="minor"/>
      </rPr>
      <t xml:space="preserve">Manual de Procesos y Procedimientos - Mapa de Riesgos y Procedimientos. El Ministerio de Transporte, en su página WEB, cuenta con la plataforma DARUMA, que contiene documentos relacionados con el Manual del Procesos y Procedimientos y el Mapa de Riesgos de la Entidad; sin embargo, no se evidencia el enlace de las funciones de control y seguimiento a la Concesión, asignadas al Grupo RUNT, creado mediante Resolución 004175 de 2007. Igualmente, el mapa de riesgos del Ministerio no incluye a los contratos de Concesión, lo cual no permite medir y prevenir situaciones riesgosas que puedan presentarse en desarrollo de los mismos; circunstancia que posiblemente conlleve a falencias en el momento de mitigar tales riesgos; este evento genera una menor efectividad y eficiencia en la medición de los recursos del Estado administrados por la Entidad. Por lo anterior, se evidencia que la Entidad presuntamente incumple lo dispuesto en el artículo 4, literal e y el artículo 6 de la Ley  872 de 2003 y el artículo 1 del Decreto 943 de 2014; esto hace que no exista seguimiento, análisis y medición de los procesos señalados, ni se implementen las acciones necesarias para alcanzar los resultados planificados y la mejora continua de los mismos.  La situación descrita da a lugar una presunta connotación disciplinaria. </t>
    </r>
  </si>
  <si>
    <r>
      <rPr>
        <b/>
        <sz val="9"/>
        <rFont val="Calibri"/>
        <family val="2"/>
        <scheme val="minor"/>
      </rPr>
      <t>HALLAZGO 13</t>
    </r>
    <r>
      <rPr>
        <sz val="9"/>
        <rFont val="Calibri"/>
        <family val="2"/>
        <scheme val="minor"/>
      </rPr>
      <t>. La entidad suministró para el período enero a julio de 2013, información donde registran que los recaudos que hacen parte del ingreso esperado corresponden al 80% y en la información reportada correspondiente de agosto de 2013 a julio de 2016, informan que los recaudos que hacen parte del mismo ingreso esperado es el 91%, situación que evidencia ambigüedad de la Entidad respecto al tema. Es importante aclarar que en el Capítulo I, Régimen General del Contrato, Cláusula Primera, Definiciones, Numeral 40, se señala de forma clara: "</t>
    </r>
    <r>
      <rPr>
        <i/>
        <sz val="9"/>
        <rFont val="Calibri"/>
        <family val="2"/>
        <scheme val="minor"/>
      </rPr>
      <t xml:space="preserve">Ingreso esperado" Se entiende como el total de ingresos en Pesos constantes de diciembre 31 de 2006 que el CONCESIONARIO aspira a recibirá partir del vencimiento del mes dieciocho (18) contado a partir del Acta de Inicio de Ejecución del Contrato y hasta el vencimiento del término establecido en la cláusula TERCERA del Contrato, por concepto de ingreso de datos al R.U.N.T (por registro de trámites) y de expedición de certificados de información, de acuerdo con lo presentado en la Propuesta Económica del CONCESIONARIO (formulario 8 del Anexo 2, incluido en la Propuesta). lo cual corresponde al 91% de las Tarifas que aspira recaudar en el termino señalado anteriormente. el ingreso esperado propuesto para el período comprendido entre el mes 31 contado a partir del acta de inicio de ejecución del Contrato no podrá ser superior al 8 % respecto del Ingreso Esperado propuesto para el período comprendido entre el mes 18 contado a partir del Acta de Inicio de Ejecución del Contrato y el mes 30 contado a partir del Acta de Inicio de Ejecución del Contrato. " </t>
    </r>
    <r>
      <rPr>
        <sz val="9"/>
        <rFont val="Calibri"/>
        <family val="2"/>
        <scheme val="minor"/>
      </rPr>
      <t xml:space="preserve">Por lo anteriormente expuesto, se deduce posible confusión acerca de lo que se entiende por ingreso esperado, de conformidad a lo estipulado en el Contrato de Concesión 033 de 2007, de tal manera, que en su respectivo seguimiento, el Ministerio eventualmente reporte información errónea, referente al valor del ingreso esperado durante la ejecución del contrato. </t>
    </r>
  </si>
  <si>
    <r>
      <rPr>
        <b/>
        <sz val="9"/>
        <rFont val="Calibri"/>
        <family val="2"/>
        <scheme val="minor"/>
      </rPr>
      <t xml:space="preserve">HALLAZGO 14. </t>
    </r>
    <r>
      <rPr>
        <sz val="9"/>
        <rFont val="Calibri"/>
        <family val="2"/>
        <scheme val="minor"/>
      </rPr>
      <t xml:space="preserve">Reporte de Información por parte de la Supervisión del Contrato de Concesión. Con el oficio radicado No. 20164010422521 del 28 de septiembre de 2016, en respuesta a la comunicación AMT-RUNT-008 de la Comisión de la Contraloría, la Entidad reporta un flujo de caja de la Concesión a 30 de junio de 2016, en el cual no se refleja la realidad del ingreso esperado, tampoco  en los egresos se observan las inversiones iniciales realizadas al proyecto. Lo anterior conlleva establecer que el Ministerio presenta debilidades en la información que maneja la Supervisión; así mismo, se evidencia deficiencia de control y seguimiento a la información reportada por la Entidad. </t>
    </r>
  </si>
  <si>
    <t>Definir la fase 2 de la arquitectura del SINITT
Articulación del SINITT según el diccionario de datos en aras de realizar SigDatos
(SIGBIG)
Diagnóstico para el modulo del SIGMAPAS basado en la ISO 14813 y el TC 211 de la
ISO
Levantamiento de información para el plan maestro ITS en el marco del plan de
Tecnologías y comunicaciones
Fortalecimiento de la estrategia gobierno en línea del Ministerio de Transporte</t>
  </si>
  <si>
    <t>Presunta falta de seguimiento</t>
  </si>
  <si>
    <t xml:space="preserve">Seguimiento a los planes de acción implementados por los sistemas como resultado de la circular de sostenibilidad No. 20161010404321 del 30 de septiembre de 2016. </t>
  </si>
  <si>
    <t xml:space="preserve">Reuniones de seguimiento </t>
  </si>
  <si>
    <t xml:space="preserve">Reuniones interinstitucionales Gobierno Nacional y Autoridades locales </t>
  </si>
  <si>
    <t>Hallazgo No. 17.- Demanda de pasajeros de los Sistemas Integrados de Transporte Masivo - SITM –Administrativo-
Factores como el crecimiento en la compra de vehículos particulares, el alto índice de motorización, el transporte ilegal y el paralelismo del transporte convencional, han incidido en la baja cobertura de la demanda de pasajeros de los SITM, situación que demuestra deficiencias en el seguimiento efectuado por el Ministerio de Transporte como órgano rector de la política del sector transporte, en cuanto a la adopción de estrategias y mecanismos efectivos para incrementar la demanda de los diferentes sistemas, afectando el desarrollo y la consolidación de los SITM del país.</t>
  </si>
  <si>
    <t xml:space="preserve">Aplicación del documento Conpes 3896 de 2017 Lineamientos para la redistribución de componentes cofinanciables para los SETP, previa solicitud de los entes gestores </t>
  </si>
  <si>
    <t xml:space="preserve">Hallazgo No. 18. Flota de los Sistemas Integrados de Transporte Masivo – SITM –Administrativo-   
En algunos sistemas no se ha cumplido la meta proyectada en cuanto al número de vehículos disponibles para la operación del SITM,  como es el caso de: 
Barranquilla - Transmetro  : Flota proyectada 284 / Flota total 234 
Cali - MIO  Flota proyectada 911 / Flota total 884 
Pereira - Megabus 56 Flota proyectada 56 Articulados Flota Actual: 35 Articulados. 
Adicionalmente, el SITM de la ciudad de Cali únicamente programó 681 buses  en el mes de septiembre de 2016, lo que nos indica que el sistema operó con el 74.7% de la flota contractual, operación que se encuentra por debajo del total de los vehículos proyectados.
Dicha situación, refleja que las acciones estratégicas adoptadas a través del seguimiento  efectuado por el Ministerio de Transporte a los SITM no han sido efectivas, afectando la prestación adecuada del servicio.
</t>
  </si>
  <si>
    <t xml:space="preserve">Hallazgo No. 20. Avance de las obras de infraestructura del Sistema Integrado de Transporte Masivo – SITM y Sistema Estratégico de Transporte Público – SETP –Administrativo.
Uno de los componentes de los Sistemas Integrados de Transporte Masivo es la infraestructura, la cual es requerida para mejorar la accesibilidad a los sistemas de transporte y cubrir las necesidades de movilización en condiciones de calidad, oportunidad y eficiencia. La ejecución de las obras de infraestructura de algunos de los SITM y SETP han tardado más de lo previsto, circunstancia que evidencia que los mecanismos de seguimiento al avance físico de los contratos de obra  de los SITM y SETP adoptados por el Ministerio de Transporte, no han sido efectivos, situación que prolonga las mejoras requeridas en la prestación adecuada del servicio de transporte público de pasajeros y por ende afecta la consolidación de los sistemas de transporte del país. </t>
  </si>
  <si>
    <r>
      <rPr>
        <b/>
        <u/>
        <sz val="9"/>
        <rFont val="Calibri"/>
        <family val="2"/>
        <scheme val="minor"/>
      </rPr>
      <t>Hallazgo No. 9 Seguimiento al programa Plan Vial Regional-PVR</t>
    </r>
    <r>
      <rPr>
        <sz val="9"/>
        <rFont val="Calibri"/>
        <family val="2"/>
        <scheme val="minor"/>
      </rPr>
      <t xml:space="preserve">
Durante la vigencia 2016 se evidencia que el Ministerio de Transporte ha realizado seguimiento a nueve (9) planes viales departamentales (PVD) de treinta y dos (32) planes aprobados. Lo anterior indica, que durante la vigencia 2016 se realizó seguimiento al 28% de los planes viales departamentales aprobados, circunstancia que expone deficiencias en el seguimiento efectuado por el Ministerio de Transporte al Programa Plan Vial Regional, afectando de esta manera, la gestión de la Entidad y de su Plan de Acción para la vigencia, en lo que respecta al propósito de asistir eficiente y continuamente a los Entes Territoriales en materia de gestión vial departamental, igualmente genera afectación al desarrollo y logro de los objetivos propuestos en el programa.</t>
    </r>
  </si>
  <si>
    <t>Realizar el seguimiento de los 32 PVD aprobados</t>
  </si>
  <si>
    <t>Se enviaran oficios a cada uno de los departamentos recordando la obligatoriedad en la presentación de los informes semestrales  de las inversiones e intervenciones realizadas en los PVD aprobados.</t>
  </si>
  <si>
    <t>oficios</t>
  </si>
  <si>
    <t>Dirección de Infraestructura/GAR/PVR</t>
  </si>
  <si>
    <t>Se realizará seguimiento a las inversiones e intervenciones de los tramos priorizados en el PVD con información de los recursos aprobados por SGR y otras fuentes de financiación en cada uno de los departamentos.</t>
  </si>
  <si>
    <t>Matriz de seguimiento</t>
  </si>
  <si>
    <t>Realizar visitas a 10 departamentos para hacer el seguimiento de las inversiones e intervenciones de las vías priorizadas en los PVD aprobados.</t>
  </si>
  <si>
    <t>informes de comisión y matriz de seguimiento</t>
  </si>
  <si>
    <t>Se creará una carpeta en el OneDrive donde se cargue toda la información correspondiente al seguimiento de los PVD aprobados por departamentos.</t>
  </si>
  <si>
    <t>Carpeta digital</t>
  </si>
  <si>
    <r>
      <rPr>
        <b/>
        <u/>
        <sz val="9"/>
        <rFont val="Calibri"/>
        <family val="2"/>
        <scheme val="minor"/>
      </rPr>
      <t>Hallazgo No. 10. Actualización Planes Viales Departamentales (PVD) – Programa Plan Vial Regional</t>
    </r>
    <r>
      <rPr>
        <sz val="9"/>
        <rFont val="Calibri"/>
        <family val="2"/>
        <scheme val="minor"/>
      </rPr>
      <t xml:space="preserve">
Si bien es cierto, los Planes Viales Departamentales (PVD) están proyectados para inversión e intervención a diez (10) años, se ha evidenciado la necesidad de actualizarlos, debido al aumento del tránsito y transporte de las vías territoriales, el crecimiento de la demanda en el mejoramiento de la infraestructura y la incorporación de criterios de  intermodalidad, conexión e integración de la malla vial existente; por ello cinco (5) departamentos han realizado la actualización del PVD, tres (3) departamentos se encuentran en proceso de actualización y once (11) departamentos con Planes Viales Departamentales aprobados entre el año 2009 y 2010 a la fecha no se han actualizado, demostrando deficiencias en los mecanismos adoptados por el Ministerio de Transporte para apoyar, asesorar y acompañar a los Entes Territoriales en la actualización de los PVD, situación que genera afectación en el reconocimiento de las condiciones y características actuales de la red vial, para la estructuración de nuevos proyectos de infraestructura.</t>
    </r>
  </si>
  <si>
    <t>El Ministerio de Transporte realiza las actualizaciones de los PVD teniendo en cuenta la solicitud realizada por los departamentos, toda vez que son estos los que determinan si se hace necesario o no su actualización.</t>
  </si>
  <si>
    <t>Prestar asesoría técnica a los departamentos que aun no cuentan con la actualización de los planes viales departamentales.</t>
  </si>
  <si>
    <t>Se remitirán oficios a los 11 departamentos que no cuenta con el PVD actualizado, o que no están en proceso de actualización  ofreciendo apoyo técnico por parte del  MT para la actualización del PVD.</t>
  </si>
  <si>
    <t>Oficios</t>
  </si>
  <si>
    <t>Convocatoria y presentación dirigida a los  departamentos que a la fecha no han actualizado el PVD, en la cual se expondrán las ventajas y ajustes de la formulación.</t>
  </si>
  <si>
    <t>Invitaciones y listados de asistencia</t>
  </si>
  <si>
    <t>Realizar acompañamiento a los departamentos que requieran la actualización de sus PVD, una vez hayan realizado formalmente la solicitud.</t>
  </si>
  <si>
    <t xml:space="preserve">Solicitudes </t>
  </si>
  <si>
    <r>
      <rPr>
        <b/>
        <u/>
        <sz val="9"/>
        <rFont val="Calibri"/>
        <family val="2"/>
        <scheme val="minor"/>
      </rPr>
      <t>Hallazgo No. 11. Convenios Interadministrativos Estudios y Diseños (vigencias 2015 y 2016) – Programa Plan Vial Regional</t>
    </r>
    <r>
      <rPr>
        <sz val="9"/>
        <rFont val="Calibri"/>
        <family val="2"/>
        <scheme val="minor"/>
      </rPr>
      <t xml:space="preserve">
El Ministerio de Transporte, con el propósito de fortalecer el Programa Plan Vial Regional, proporciona recursos a cada departamento para la contratación de Estudios y Diseños de alguna de las vías priorizadas en el Plan Vial Departamental (PVD), a través de convenios interadministrativos suscritos con los Entes Territoriales; durante las vigencias 2015 y 2016 se firmaron once (11) convenios.
Las deficiencias anteriormente descritas denotan que existen debilidades en el seguimiento efectuado por el Ministerio de Transporte a los recursos transferidos a los departamentos, dentro del marco del Programa Plan Vial Regional, igualmente se evidencian falencias en la formulación del objeto de los convenios interadministrativos, dichas circunstancias afectan el propósito de propender por un desarrollo eficiente del programa en los departamentos.</t>
    </r>
  </si>
  <si>
    <t>1. El objeto de los convenios (exceptuando los departamentos de Guainía y Guaviare) no especifica la vía en la cual se realizará la inversión de los recursos para la contratación de estudios y diseños, esta se define de manera posterior en el documento “Aprobación de Vías” expedido por el Supervisor del convenio.</t>
  </si>
  <si>
    <t>Incluir en las próximas minutas de convenios, la vía o vías a ser intervenidas.</t>
  </si>
  <si>
    <t>Convenios</t>
  </si>
  <si>
    <t>2. Desde la fecha en que se realiza la transferencia de los recursos por parte del Ministerio, hasta la fecha en que se firma el contrato de estudios y diseños por el Departamento, se identifica que transcurre un periodo de un año o más, sin que dichos recursos sean ejecutados; en el caso de los convenios suscritos en la vigencia 2015 con los departamentos de Putumayo y Vaupés y en los cuales se transfirieron los recursos desde febrero de 2016, a marzo de 2017, no se cuenta con el contrato objeto del convenio interadministrativo.</t>
  </si>
  <si>
    <t xml:space="preserve">Antes de la elaboración de estudios previos, se solicitará a las entidades territoriales, los documentos en los que se identifiquen las facultades para realizar contratación, objeto de los convenios.  </t>
  </si>
  <si>
    <t>Solicitud de documentación en las que se acredite las facultades para firma de convenios y para contratación de la consultoría, objeto del convenio.</t>
  </si>
  <si>
    <t>Oficios y Documentos</t>
  </si>
  <si>
    <t>3. El instructivo “Plan Vial Regional” Código: AAT-I-002 Versión: 002 de fecha 3 de abril de 2014, se encuentra desactualizado en cuanto al proceso de contratación de los estudios y diseños (ahora a cargo de los Entes Territoriales); por cuanto a la fecha no se cuenta con un procedimiento específico para la realización del seguimiento efectuado por el Ministerio a los recursos transferidos para la contratación de estudios y diseños.</t>
  </si>
  <si>
    <t>Ajustar el Instructivo PVD en Daruma</t>
  </si>
  <si>
    <t>Ajustar Instructivo PVD
Subir instructivo a Daruma</t>
  </si>
  <si>
    <t>Instructivo</t>
  </si>
  <si>
    <t>En coordinación con el DNP y la participación de MinAmbiente, DIMAR, MinCIT y demás entidades que se consideren relevantes en el proceso, se consolidarán los insumos para la formulación del Plan de Logística Portuaria (PLP).</t>
  </si>
  <si>
    <t>1. Reuniones para consolidar los insumos necesarios  para la elaboración de la propuesta del plan de logística portuaria.
2. Interpretación y análisis de la información recopilada.</t>
  </si>
  <si>
    <t>Consolidación de insumos para la definición del plan de logística portuaria</t>
  </si>
  <si>
    <t>Viceministerio de Infraestructura / Dirección de Infraestructura / GIPI</t>
  </si>
  <si>
    <t>Publicación de acto administrativo para la definición de las condiciones mínimas de la infraestructura de los trenes de pasajeros ligeros.</t>
  </si>
  <si>
    <t>2. Publicación de  acto administrativo que fija las condiciones mínimas de la infraestructura de los trenes de pasajeros ligeros.</t>
  </si>
  <si>
    <t>A2. Publicación de acto administrativo</t>
  </si>
  <si>
    <t>Elaboración del proyecto de resolución que modifica la administración de los recursos del Fondo del Subsidio de la Sobretasa a la Gasolina</t>
  </si>
  <si>
    <t>Se enviaran oficios semestrales a cada uno de los departamentos solicitando la información de las inversiones e intervenciones realizadas en los PVD aprobados.</t>
  </si>
  <si>
    <t>2 licencias de escritorio Standard: 1 licencia de escritorio Advanced, 1 licencia de Server y 1 suscripción de Online.  soporte y mantenimiento para: 2 licencias de escritorio Standard: 1 licencia de escritorio Advanced, 1 licencia de Server y 1 suscripción de Online.</t>
  </si>
  <si>
    <t>Dirección de Infraestructura / GIS</t>
  </si>
  <si>
    <t>Convocar  a la Agencia Nacional de Seguridad Vial a una mesa de trabajo con los Directivos del Ministerio - MT  y la ANSV donde participen (Director y Secretario General de la ANSV, Viceministro de Transporte, Director de Transporte y Transito y Secretaria General por parte del MT )   en el marco de la Ley 1702 de 2013 .  Donde acordará y establecerá:
- Un cronograma de actividades que conlleve al mejoramiento de causa del hallazgo.
- Se delegaran los grupos de trabajo del MT y la ANSV.
-  Se  fijará un seguimiento trimestral en mesa de trabajo donde participen  los directivos de las dos entidades.</t>
  </si>
  <si>
    <t xml:space="preserve">Hacer seguimiento a las actividades establecidas en el cronograma  a través de un oficio que se remitirá en forma mensual a la ANSV y el grupo de seguridad vial analizará la respuesta emitida por la ANSV. </t>
  </si>
  <si>
    <t xml:space="preserve">Verificar el proceso de administración y fortalecimiento del ONSV  </t>
  </si>
  <si>
    <t xml:space="preserve">Verificar los reportes de los PESV de la Superintendencia de puertos y transporte y  los organismos de tránsito del país </t>
  </si>
  <si>
    <t xml:space="preserve">Mesas de trabajo ( revisión antecedentes jurídicos- propuesta de procedimiento) </t>
  </si>
  <si>
    <t xml:space="preserve">Acta reunión  de mesas  de trabajo </t>
  </si>
  <si>
    <t>El Ministerio de Transporte recientemente había aprobado los planes viales de los Departamentos de Vaupés, Norte de Santander, Magdalena, Amazonas, San Andres, Antioquia y Guaviare y se encontraba actualizando los planes viales de los Departamentos de Tolima, Atlántico, Valle del Cauca y Caldas. Por otro lado, teniendo en cuenta el recurso humano y las metas planteadas en la vigencia, se programó realizar seguimiento a 8 departamentos lo cual se cumplió.</t>
  </si>
  <si>
    <t>En los futuros convenios que se celebren entre el Ministerio de Transporte y los Departamentos, se especificará en una de las cláusulas el tramo de vía a intervenir, previa concertación con la entidad territorial y/o con otros actores.</t>
  </si>
  <si>
    <t>Hallazgo No. 16. Registro de Vehículos de carga -Administrativo y presunta incidencia disciplinaria, fiscal y penal- 
Decreto 1079 de 2015, Artículo 2.2.1.7.7.1.1. “tiene por objeto adoptar medidas especiales y transitorias, para resolver la situación administrativa de los vehículos de transporte de carga que presentan omisiones en su registro inicial entre los años 2005 y 2015”.  Resolución 332 de 2017, “por la cual se definen las condiciones y el procedimiento de los trámites inherentes a la política pública de modernización del parque automotor de carga y se dictan otras disposiciones”.  En la revisión efectuada a los documentos que soportan la legalización de la matricula correspondiente a algunos vehículos de transporte de carga, en la Secretaria de Tránsito Departamental del Huila, se encontró que, el documento soporte del registro inicial, presenta irregularidades de validez o legitimidad , ya que en las carpetas objeto de visita , al hacer un cruce de información y cotejo con los registros del grupo de notificaciones del Ministerio de Transporte, se pudo evidenciar, que no corresponden a las emitidas por la entidad, ni fueron expedidas por ésta. Además, para otro vehículo , en los documentos soportes de matrícula inicial, no se le encontró la Resolución o Certificado para su Matricula Inicial.  Lo anterior, por debilidades en los controles de coordinación e información implementados por los organismos de tránsito para el proceso de matrícula de vehículos de transporte de carga, lo que ha llevado a que esta situación se presente con periódica frecuencia, la cual ha sido detectada por la Contraloría General de la Republica mediante hallazgos de auditoria, desde las vigencias 2012.  Llevando al Ministerio de Transporte , a adelantar gestión tendiente a la identificación de vehículos de transporte de carga, cuya matrícula inicial no se generó con los requisitos exigidos en las normas.  Se genera un presunto detrimento patrimonial , que podría generar una posible responsabilidad fiscal, penal y disciplinaria, en cuantía de $600 millones.</t>
  </si>
  <si>
    <t xml:space="preserve">  En la revisión efectuada a los documentos que soportan la legalización de la matricula correspondiente a algunos vehículos de transporte de carga, en la Secretaria de Tránsito Departamental del Huila, se encontró que, el documento soporte del registro inicial, presenta irregularidades de validez o legitimidad , ya que en las carpetas objeto de visita , al hacer un cruce de información y cotejo con los registros del grupo de notificaciones del Ministerio de Transporte, se pudo evidenciar, que no corresponden a las emitidas por la entidad, ni fueron expedidas por ésta. Además, para otro vehículo , en los documentos soportes de matrícula inicial, no se le encontró la Resolución o Certificado para su Matricula Inicial. Lo anterior, por debilidades en los controles de coordinación e información implementados por los organismos de tránsito para el proceso de matrícula de vehículos de transporte de carga, lo que ha llevado a que esta situación se presente con periódica frecuencia, la cual ha sido detectada por la Contraloría General de la Republica mediante hallazgos de auditoria, desde las vigencias 2012. Llevando al Ministerio de Transporte , a adelantar gestión tendiente a la identificación de vehículos de transporte de carga, cuya matrícula inicial no se generó con los requisitos exigidos en las normas. Se genera un presunto detrimento patrimonial , que podría generar una posible responsabilidad fiscal, penal y disciplinaria, en cuantía de $600 millones.
</t>
  </si>
  <si>
    <t xml:space="preserve">Revisión de solicitudes presentadas por entes gestores con ETLF aprobada por DNP </t>
  </si>
  <si>
    <t xml:space="preserve">Documento de resultado de la revisión </t>
  </si>
  <si>
    <t xml:space="preserve">Registro de Derechos de Autor Sirena  </t>
  </si>
  <si>
    <t>1. Radicar ante la Dirección Nacional de Derecho de Autor la solicitud de registro del Software SIRENA.
2. Registro en el Grupo de Inventarios y Suministros de la Entidad del software SIRENA como activo intangible anexando el documento  "Certificado de Registro de soporte Lógico  - Software, emitido por la Dirección Nacional de Derecho de Autor.</t>
  </si>
  <si>
    <t xml:space="preserve">Con respecto al hallazgo 24, en referencial a la parte de seguridad de la información, el Ministerio de Transporte comprende la importancia de la política de seguridad de la información para la entidad y asignará talento humano especializado que en estos tres meses desarrollará el plan de trabajo para dar respuesta al esquema de  seguridad de la información.  Con respecto al componente TIC para la gestión, El Ministerio de Transporte ha realizado y seguirá realizando  mesas de trabajo con las diferentes dependencias de la entidad  y con el acompañamiento de MINTIC.  En concreto, el Ministerio de Transporte estructurará en los próximos tres meses, el proyecto de arquitectura empresarial para la entidad a realizarse en el año 2018. Asimismo, el Ministerio de Transporte entregará a finales de este año un informe de diagnostico sectorial en el que se aborde el Catálogo de componentes de información (datos, información, servicios,  plataforma  de interoperabilidad, etc.). El Ministerio de Transporte asignará talento humano para realizar las actividades mencionadas.  </t>
  </si>
  <si>
    <t>Mesas de Trabajo continuas con las dependencias del MT y paralelamente con MINTIC</t>
  </si>
  <si>
    <t xml:space="preserve"> Estructuración Técnica Legal, financiera y operativa en tres meses de los pliegos para la consultoría de la Arquitectura Empresarial</t>
  </si>
  <si>
    <t>Pliego de la Consultoría</t>
  </si>
  <si>
    <t>Realizar las acciones de registro e ingreso al almacén del elemento Switch Cord para que se efectúe la actualización de inventario con respecto a dicho elemento</t>
  </si>
  <si>
    <t xml:space="preserve">1. Envío de memorando al Grupo de Inventarios y Suministros de la Entidad, anexando la documentación necesaria para generar documento de ingreso.
2. Generación de Documento de Ingreso a Inventarios y Suministros.                                                                                                                                                                                                                                                                                                        3. Enviar memorando al Grupo de Contratos para que cuando se adquiera un bien mueble se envíe copia y se registre en Inventarios y Suministros, con el propósito de que no se vuelva a presentar situación similar como la presentada en el hallazgo. </t>
  </si>
  <si>
    <t>Generar procedimiento que permita la identificación de los pasos a seguir en la realización de backups y su correspondiente restauración.</t>
  </si>
  <si>
    <t xml:space="preserve">1. Modificación Procedimiento GTI-I-001 Instructivo Backups
2. Subir modificación del  procedimiento de backups al aplicativo Daruma para su aprobación y entrada en vigencia. </t>
  </si>
  <si>
    <t>Elaboración de Formato Informe</t>
  </si>
  <si>
    <t>Elaborar formato informe para contratista de sus actuaciones que se incluirán en las carpetas de los procesos a cargo</t>
  </si>
  <si>
    <t>Actas de revisión</t>
  </si>
  <si>
    <t>No se evidencia un seguimiento efectivo, eficaz y actualizado, conllevando a desinformación o entre otras, a no permitir conocer con inmediatez, toda la real incidencia y contingencia procesal.</t>
  </si>
  <si>
    <t>Modificar el Procedimiento de Defensa Judicial en cuanto al debido archivo, para establecer el seguimiento y los informes periódicos en cada carpeta, cada vez que haya actuación distinta debe allegarse la pagina Ekogui actualizada.                                          Incluir seguimientos virtuales.       Incluir seguimientos físicos aleatorios.</t>
  </si>
  <si>
    <t xml:space="preserve">FALTA DE INFORMES DE LA SUPERVISION DE LOS CONTRATOS.
Si bien es cierto que existen unas actas parciales y unas finales, se establece por el ente de control la falta de soportes documentales que demuestren que los supervisores de los contratos realizan la labor establecida en el acápite 8,2 del manual de supervisión de la entidad.  </t>
  </si>
  <si>
    <t xml:space="preserve">Revisar la posibilidad de modificar las actas de corte parcial y el acta de terminación de contratos para incluir un acápite del supervisión. </t>
  </si>
  <si>
    <t>Modificar Procedimiento de Defensa Judicial                                  
Capacitación normas de archivo</t>
  </si>
  <si>
    <t>Solicitar capacitación virtual en normas de archivo.</t>
  </si>
  <si>
    <t>Presentar ante el Subcomité Financiero y de Inversiones y posteriormente al Comité de Desarrollo Administrativo, los informes conciliatorios con las diferencias de saldos, para recomendar su remisibilidad en los estados contables del Ministerio</t>
  </si>
  <si>
    <t>En el proceso 9 de 2007, se revisará el estado del acuerdo de pago y se revisará la posibilidad de proferir auto de embargo del salario devengado por el saldo pendiente ( a la fecha se ha recaudado $1.656.691). El análisis que determine la decisión sobre la continuidad del proceso, reposará bajo informe dentro del expediente.</t>
  </si>
  <si>
    <t>Proceso 100 de 2014, el 15 de diciembre de 2016 se profirió auto de embargo de la suma de  trescientos mil pesos ($300.000) mensuales del salario devengado por el funcionario en esta entidad. a la fecha se han efectuado ocho (08) descuentos.   El análisis que determine la decisión sobre la continuidad del proceso, reposará bajo informe dentro del expediente.</t>
  </si>
  <si>
    <t>2. Divulgación de la actualización del procedimiento: Elaboración de anteproyecto de gastos de funcionamiento</t>
  </si>
  <si>
    <t>AUDITORIA VIGENCIA 2015
A 31 de diciembre de 2016, se constituyó como provisión para litigios y demandas la cifra que determinó e informó el Grupo de Defensa Judicial del Ministerio de Transporte de acuerdo a la normatividad expedida por la Agencia Nacional de Defensa Judicial</t>
  </si>
  <si>
    <t>PLAN VIGENCIA 2014
Se  expidió  la Resolución 5228 del 14 de diciembre de  2016 donde se  establecieron  condiciones y características de seguridad.</t>
  </si>
  <si>
    <t>PLAN VIGENCIA 2014
A través del convenio suscrito con la Financiera de Desarrollo Nacional – FDN, el comité técnico conformado por el Instituto Nacional de Vías – Invías, la Agencia Nacional de Infraestructura – Ani y Ministerio de Transporte aprobaron los entregables definitivos durante el primer semestre del año en curso, de todos los componentes desarrollados en el módulo II del Plan Maestro de Transporte Intermodal: Evaluación logística de corredores, accesos a ciudades,  fuentes alternativas de financiación,  análisis normativo y  maduración de proyectos. La información se puede consultar en el one drive o en la carpeta compartida del Grupo de Coordinación Sectorial \\mtransnewsinc\Grupo de Coordinación Sectorial\PMTI\PMTI 2\Consultorías.</t>
  </si>
  <si>
    <t>PLAN VIGENCIA 2014
Los SETP de las ciudades de Santa Marta, Valledupar, Sincelejo, Pasto, Armenia, Montería, Neiva, Popayán presentaron planes de acción en cumplimiento de la circular conjunta de sostenibilidad emitida por el Ministerio de Transporte, DNP, Ministerio de Hacienda y Crédito Público y Superintendencia de Puertos y Transporte, donde uno de los principales aspectos a incluir es la priorización para la ejecución de infraestructura asociada a las necesidades de la puesta en marcha de la operación. Adicionalmente se trabaja en la elaboración de un documento conpes que flexibilice la redistribución de recursos entre componentes para cada uno de estos sistemas, con el fin de que se realicen inversiones en infraestructura que favorezcan la operación.</t>
  </si>
  <si>
    <t>PLAN VIGENCIA 2014
Con memorando 20174230095253 del 22 de junio de 2017, se anexan los soportes del cumplimiento del hallazgo, donde adjuntan el Acta de Reunión con el objetivo de Adquirir compromiso por parte de los contratistas del Grupo de Seguridad Vial para depositar la información desarrollada bajo el contrato en un repositorio virtual, igualmente anexan la hoja de ruta para el manejo de la información de contratos o derivados de la información misional del Grupo de Seguridad Vial del Ministerio de Transporte.</t>
  </si>
  <si>
    <t>PLAN VIGENCIA 2014
Memorando 20174000104063 del 05/07/2017, donde anexan y expresan que se elaboraron dos matrices donde se identificaron 14 riesgos dentro de las diferentes etapas de los procesos de selección, una para los procesos en general y otra para los procesos de Banca, las cuales cuentan con los parámetros establecidos dentro del Plan de Mejoramiento y que fueron divulgadas a todo el personal del Ministerio de Transporte mediante correo institucional, el 27 de junio de 2017.</t>
  </si>
  <si>
    <t>PLAN VIGENCIA 2014
Con Radicado 20171060082223 del 31 de mayo de 2017 Se presentó a la Oficina jurídica para consulta publica el proyecto de decreto “Por el cual se adiciona el capítulo 9  al Título 1  de la Parte 2  del Libro 2  del Decreto 1079 de 2015,  reglamentando  el uso de vehículos Triciclo o Tricimóviles no motorizados incluidos los de pedaleo asistido, en la prestación del Servicio Público de Transporte Terrestre de pasajeros y se dictan otras disposiciones”</t>
  </si>
  <si>
    <t>PLAN VIGENCIA 2014 
Informe de gestión Dra. Ayda Lucy Ospina.  Radicado 20173210103912. (páginas 7 y 8)
Además de las circulares expedidas  por el Ministerio de transporte destinadas a los organismos de tránsito recordándoles sus competencias, conjuntamente con la Supertransporte se expidieron las circulares: 018 de 2015, 072 de 2016, 073 de 2016, 0003 de 2017.
Respecto de la coordinación con la DITRA, se realizaron mesas de trabajo, operativos especiales en diferentes regiones del país, se expidió la Resolución 3443 de 2016 "Por la cual se dictan lineamientos para el control del cumplimiento de las normas que rigen la actividad transportadora". Definiendo así una estrategia liderada por el Viceministerio de Transporte  y la Superintendencia de puertos y transporte  yendo a cada una de las ciudades capitales  coordinando reuniones con las autoridades locales y obteniendo el compromiso de estas para adelantar estrategias para el control a la informalidad .</t>
  </si>
  <si>
    <t xml:space="preserve">PLAN VIGENCIA 2014.                                                                                                                                                                                                                                                    
En desarrollo del Contrato 507 de 2016, celebrado con  Digital Consulting Group, se realizó el ajuste del aplicativo y la migración de la información de 23 Inspecciones Fluviales al Registro Nacional Fluvial, información que en consecuencia se encuentra en producción. </t>
  </si>
  <si>
    <t>1. Compilación de normas relacionadas con el sector transporte y Reglamentación del Art. 30 del Decreto 1008 de 2015.
2. Revisión del ordenamiento institucional y normativo del modo férreo.</t>
  </si>
  <si>
    <t>1A. Decreto 1079 de 2015 - Decreto Único Reglamentario del Sector Transporte.
1B. Reglamentación del artículo 30 decreto 1008 de 2015.
2. Documento de ordenamiento institucional y normativo.</t>
  </si>
  <si>
    <t>Integrar y unificar los contenidos temáticos y d e política en aspectos técnicos, regulatorios, operacionales e institucionales para que se consoliden como un instrumento de política pública que promueva la reactivación y operación y eficiente del modo férreo en Colombia.</t>
  </si>
  <si>
    <t>A partir de la actualización a la versión 10.4 de ArcGIS realizada a finales del año 2016, mantener actualizadas a la fecha y con soporte las versiones de ArcGIS desktop (3 licencias) y ArcGIS server, también realizar la suscripción anual de ArcGIS Online. De esta forma se garantizará la continuidad de funcionamiento de la plataforma WEB actual del SINC y permitirá el mejoramiento y escalamiento que vaya requiriendo con el tiempo.</t>
  </si>
  <si>
    <t>Disposición anual de recursos suficientes para  la actualización del licenciamiento y suscripciones de ArcGIS . Realización de compra de los licenciamientos de mantenimiento y soporte que incluyen disponibilidad de nuevas versiones.</t>
  </si>
  <si>
    <t>PLAN VIGENCIA 2014
Se encuentra actualizado y publicado en DARUMA el documento DJU-P-003 "Procedimiento Defensa Judicial donde la entidad actúa como parte demandada" y el DJU-P-005 "Procedimiento Defensa judicial dónde la entidad actúa como parte demandante". 
El Mapa de Riesgos de Defensa Judicial DJU-R-001 v3 ya se encuentra publicado en el aplicativo DARUMA.
Con memorando 20151320038143 se reitera a todos los abogados de las Direcciones Territoriales y del Grupo de Defensa judicial el control de lss acciones de repetición.</t>
  </si>
  <si>
    <t xml:space="preserve">
AUDITORIA VIGENCIA 2014
Memorando 20174000104063 del 05/07/2017, donde anexan y expresan que se elaboraron dos matrices donde se identificaron 14 riesgos dentro de las diferentes etapas de los procesos de selección, una para los procesos en general y otra para los procesos de Banca, las cuales cuentan con los parámetros establecidos dentro del Plan de Mejoramiento y que fueron divulgadas a todo el personal del Ministerio de Transporte mediante correo institucional, el 27 de junio de 2017.</t>
  </si>
  <si>
    <t>AUDITORIA VIGENCIA 2014
Memorando 20174000104063 del 05/07/2017, donde anexan y expresan que se elaboraron dos matrices donde se identificaron 14 riesgos dentro de las diferentes etapas de los procesos de selección, una para los procesos en general y otra para los procesos de Banca, las cuales cuentan con los parámetros establecidos dentro del Plan de Mejoramiento y que fueron divulgadas a todo el personal del Ministerio de Transporte mediante correo institucional, el 27 de junio de 2017.</t>
  </si>
  <si>
    <t>PLAN VIGENCIA 2013
Se encuentra actualizado y publicado en DARUMA el documento DJU-P-009 v1 "Procedimiento de Acciones de Repetición".
No se elabora Manual porque se lleva a nivel de procedimiento para establecer responsabilidades directas en el desarrollo de cada etapa.</t>
  </si>
  <si>
    <t>Definir la fase 2 de la arquitectura del SINITT.
Articulación del SINITT según el diccionario de datos en aras de realizar SigDatos
(SIGBIG).
Diagnóstico para el modulo del SIGMAPAS basado en la ISO 14813 y el TC 211 de la
ISO.
Levantamiento de información para el plan maestro ITS en el marco del plan de Tecnologías y comunicaciones.
Socialización de los resultados a nivel nacional de los proyectos de la convocatoria 622 de 2012 de Colciencias</t>
  </si>
  <si>
    <t xml:space="preserve">Actualmente la Concesión RUNT implemento, desarrollo y tiene en funcionamiento los 4 Registros objetos del hallazgo y que son: 1. Registro Nacional de Remolques y Semirremolques 
2. Registro Nacional de Maquinaria Agrícola y de Construcción Autopropulsada 
3. Registro Nacional de Accidentes de Tránsito
4. Registro Nacional de Empresas de Transporte.  El Grupo interno RUNT, llevara las estadísticas bimensuales del numero de tramites que por cada registro se presente para corroborar el normal funcionamiento del mismo.
</t>
  </si>
  <si>
    <t>El Grupo interno RUNT, llevara las estadísticas bimensuales del numero de tramites que por cada registro se presente para corroborar el normal funcionamiento del mismo.</t>
  </si>
  <si>
    <t>Estadísticas bimensuales de cada uno de los cuatro registros sujetos de este otrosí.</t>
  </si>
  <si>
    <t>PLAN SEGURIDAD VIAL 2012
Memorando 20174000104063 del 05/07/2017, donde anexan y expresan que se elaboraron dos matrices donde se identificaron 14 riesgos dentro de las diferentes etapas de los procesos de selección, una para los procesos en general y otra para los procesos de Banca, las cuales cuentan con los parámetros establecidos dentro del Plan de Mejoramiento y que fueron divulgadas a todo el personal del Ministerio de Transporte mediante correo institucional, el 27 de junio de 2017.</t>
  </si>
  <si>
    <t>PLAN SEGURIDAD VIAL 2012
Con memorando 20174230095253 del 22 de junio de 2017, se anexan los soportes del cumplimiento del hallazgo, donde adjuntan el Acta de Reunión con el objetivo de Adquirir compromiso por parte de los contratistas del Grupo de Seguridad Vial para depositar la información desarrollada bajo el contrato en un repositorio virtual, igualmente anexan la hoja de ruta para el manejo de la información de contratos o derivados de la información misional del Grupo de Seguridad Vial del Ministerio de Transporte.</t>
  </si>
  <si>
    <t xml:space="preserve">PLAN SEGURIDAD VIAL 2013
En materia de servicio público de transporte se expidió el decreto 1079 de 2015 por medio del cual se expide el Decreto Único Reglamentario del Sector
Transporte.
En Materia de Tránsito  se expidieron las siguientes circulares  de aplicación  de normas dirigidas a los organismos de tránsito, Radicado  20164000481461 de 15 de nov de 2016, sobre revisión tecnomecánica, rad No  20164000531411 del 26 de dic de 2016 sobre matricula de vehículos y Rad No 20164000535791 del 23 de dic de 2016 sobre  normas de tránsito. </t>
  </si>
  <si>
    <t xml:space="preserve">Verificar el cumplimento de las metas contenidas en el documento PNSV. </t>
  </si>
  <si>
    <t xml:space="preserve">Proyectar oficio dirigido a Organismo de tránsito del Huila, indicándole sobre el hallazgo de la contraloría, solicitándole que presente un plan de mejoramiento de sus procesos tendiente a subsanar en ese Organismo las  debilidades en los controles de coordinación e información implementados por para el proceso de matrícula de vehículos de transporte de carga, indican del que el hallazgo  identificado de vehículos de transporte de carga, cuya matrícula inicial no se generó con los requisitos exigidos en las normas,  genera un presunto detrimento patrimonial , que podría generar una posible responsabilidad fiscal, penal y disciplinaria, en cuantía de $600 millones.
</t>
  </si>
  <si>
    <r>
      <rPr>
        <b/>
        <sz val="9"/>
        <rFont val="Calibri"/>
        <family val="2"/>
        <scheme val="minor"/>
      </rPr>
      <t>Hallazgo No. 30. Seguimiento y control a la gestión de Defensa Judicial</t>
    </r>
    <r>
      <rPr>
        <sz val="9"/>
        <rFont val="Calibri"/>
        <family val="2"/>
        <scheme val="minor"/>
      </rPr>
      <t xml:space="preserve">                                                                              Revisado el procedimiento y controles que tiene implementado el Min Transporte, para el seguimiento y desarrollo de la actividad de gestión de defensa judicial, así como, de la coordinación funcional y documentada, de las acciones y decisiones que en este mismo sentido se llevan a cabo en las Direcciones Territoriales, se evidenciaron las siguientes debilidades:
a.- La entidad en prueba de recorrido inicial, para identificación de controles, estableció que “los abogados contratistas de gestión judicial presentan un informe de sus actuaciones”; sin embargo, no se evidencia en la carpeta de seguimiento de la gestión judicial , informes periódicos de los abogados de defensa, que permita tener una información eficaz, oportuna y actualizada, de la actuación y gestión de representación. 
b.- Al cruzar la información derivada del sistema Erogue, rama judicial y los documentos reportados como última actuación, en las carpetas de seguimiento de defensa judicial, se presentan inconsistencias, respecto de los datos reportados como “estado actual” de algunos procesos, pues estos no son coincidentes, hay reportes desactualizados, respecto del momento procesal o fechas de actuación que se encuentra en los otros sistemas; evidenciándose debilidades en el control a los procesos judiciales y generándose riesgo de desinformación.
c.- Solicitada la remisión de carpetas de seguimiento y control a los procesos y actuaciones judiciales que se lleva en las Direcciones Territoriales, se pudo evidenciar, que el nivel central debió solicitar la remisión del “control identificado” a las diferentes sedes de la Entidad en el país, evidenciándose que el procedimiento o instrumento de coordinación entre la sede central y el personal de representación judicial en las diferentes jurisdicciones, es débil o no existe, conllevando, que no se tenga una información unificada y actualizada de este procedimiento, a pesar que, la actuación judicial de las Territoriales comporta el 82,1% del total de procesos judiciales (1992 procesos en todo el país), con una contingencia económica que de ser negativa compromete el 71,2% de las pretensiones económicas de las diferentes demandas, que está establecido en $9.799.462 millones.</t>
    </r>
  </si>
  <si>
    <t>Modelo de Arquitectura del SINITT y diccionario de datos, se expresará en 1 Documento.</t>
  </si>
  <si>
    <t>Documento del SIGMAPAS, modulo del SINITT, se expresará en 1 Documento.</t>
  </si>
  <si>
    <t>Documento Levantamiento de Información para el Plan maestro de ITS, se expresará en 1 Documento.</t>
  </si>
  <si>
    <t>Mesas de Trabajo con dependencias del Ministerio de Transporte y con MINTIC para mejorar la estrategia de gobierno en línea, se expresará en 6 Actas de trabajo sectorial.</t>
  </si>
  <si>
    <t>OFICINA ASESORA DE PLANEACIÓN
DIRECCIÓN DE TRANSPORTE Y TRÁNSITO</t>
  </si>
  <si>
    <t>DESARROLLO:
4. Asimismo se reconstruiría la actual solución de Pagos en Línea que se encuentra de cara al ciudadano, con el objetivo de integrarse en la misma tecnología del sistema SIRENA, y solucionar los diferentes problemas técnicos que actualmente posee.</t>
  </si>
  <si>
    <r>
      <rPr>
        <b/>
        <sz val="9"/>
        <rFont val="Calibri"/>
        <family val="2"/>
        <scheme val="minor"/>
      </rPr>
      <t>Hallazgo No. 33 Deudores - Administrativo.</t>
    </r>
    <r>
      <rPr>
        <sz val="9"/>
        <rFont val="Calibri"/>
        <family val="2"/>
        <scheme val="minor"/>
      </rPr>
      <t xml:space="preserve"> El saldo de la cuenta 1401 </t>
    </r>
    <r>
      <rPr>
        <i/>
        <sz val="9"/>
        <rFont val="Calibri"/>
        <family val="2"/>
        <scheme val="minor"/>
      </rPr>
      <t>Deudores - Ingresos No Tributarios</t>
    </r>
    <r>
      <rPr>
        <sz val="9"/>
        <rFont val="Calibri"/>
        <family val="2"/>
        <scheme val="minor"/>
      </rPr>
      <t xml:space="preserve"> por $61.766 millones se encuentra sobreestimado en $11.9 millones, por cuanto dicho valor difiere del valor reportado por el Grupo de Cartera el cual asciende a $61.754 millones. De otra parte, y teniendo en cuenta la respuesta dada por la entidad, en cuanto a que el valor total reportado por el Grupo de Cartera contiene valores de la cuenta 1470 </t>
    </r>
    <r>
      <rPr>
        <i/>
        <sz val="9"/>
        <rFont val="Calibri"/>
        <family val="2"/>
        <scheme val="minor"/>
      </rPr>
      <t>Deudores- Otros Deudores</t>
    </r>
    <r>
      <rPr>
        <sz val="9"/>
        <rFont val="Calibri"/>
        <family val="2"/>
        <scheme val="minor"/>
      </rPr>
      <t xml:space="preserve"> por $3.723 millones, se concluye que el informe del Grupo de Cartera dejó de reportar $743.8 millones correspondientes a las subcuentas 140190 </t>
    </r>
    <r>
      <rPr>
        <i/>
        <sz val="9"/>
        <rFont val="Calibri"/>
        <family val="2"/>
        <scheme val="minor"/>
      </rPr>
      <t>Otros Deudores por Ingresos</t>
    </r>
    <r>
      <rPr>
        <sz val="9"/>
        <rFont val="Calibri"/>
        <family val="2"/>
        <scheme val="minor"/>
      </rPr>
      <t xml:space="preserve"> por $11,9 millones, 147064 </t>
    </r>
    <r>
      <rPr>
        <i/>
        <sz val="9"/>
        <rFont val="Calibri"/>
        <family val="2"/>
        <scheme val="minor"/>
      </rPr>
      <t>Pago por Cuenta de Terceros</t>
    </r>
    <r>
      <rPr>
        <sz val="9"/>
        <rFont val="Calibri"/>
        <family val="2"/>
        <scheme val="minor"/>
      </rPr>
      <t xml:space="preserve"> por $111 millones, y la subcuenta 147078 </t>
    </r>
    <r>
      <rPr>
        <i/>
        <sz val="9"/>
        <rFont val="Calibri"/>
        <family val="2"/>
        <scheme val="minor"/>
      </rPr>
      <t>Enajenación Activos</t>
    </r>
    <r>
      <rPr>
        <sz val="9"/>
        <rFont val="Calibri"/>
        <family val="2"/>
        <scheme val="minor"/>
      </rPr>
      <t xml:space="preserve"> $620,6 millones. (Ver Tabla No. 16)
De otra parte, dentro del valor reportado por el Grupo de Cartera se encuentran siete "Terceros Genéricos" por valor de $577 millones y uno con saldo contrario a su naturaleza por ($257) miles; los cuales representan partidas pendientes de depurar que inciden negativamente en la razonabilidad de los Estados Contables.
La subcuenta 140114 </t>
    </r>
    <r>
      <rPr>
        <i/>
        <sz val="9"/>
        <rFont val="Calibri"/>
        <family val="2"/>
        <scheme val="minor"/>
      </rPr>
      <t>Deudores - Formularios y Especies Valoradas</t>
    </r>
    <r>
      <rPr>
        <sz val="9"/>
        <rFont val="Calibri"/>
        <family val="2"/>
        <scheme val="minor"/>
      </rPr>
      <t xml:space="preserve"> por $60.229 millones representa el 98% del total del grupo, en esta se registran los saldos que adeudan los Organismos de Tránsito al Ministerio a 31 de diciembre de 2016, la cual fue depurada en la vigencia.
Para el cierre de la vigencia 2016 se llevaron a la cuenta 290580 </t>
    </r>
    <r>
      <rPr>
        <i/>
        <sz val="9"/>
        <rFont val="Calibri"/>
        <family val="2"/>
        <scheme val="minor"/>
      </rPr>
      <t>Otros Pasivos- Recaudos a favor de Terceros - Recaudos por Clasificar</t>
    </r>
    <r>
      <rPr>
        <sz val="9"/>
        <rFont val="Calibri"/>
        <family val="2"/>
        <scheme val="minor"/>
      </rPr>
      <t>, partidas por $3.049 millones, de acuerdo con las directrices dadas por la Contaduría General de la Nación mediante Concepto con radicado 20154700000301 de enero 15 de 2015.</t>
    </r>
  </si>
  <si>
    <t xml:space="preserve">La información no ha sido concordante por datos dispersos, lo que dificulta el análisis y la depuración   </t>
  </si>
  <si>
    <t>Efectuar el cruce  entre la información que genera el Grupo de Ingresos y Cartera y lo registrado en el Grupo de Contabilidad</t>
  </si>
  <si>
    <t>Efectuar una reunión de trabajo para la revisión de las subcuentas que presentan diferencias y requieren depuración</t>
  </si>
  <si>
    <t>Acta de reunión</t>
  </si>
  <si>
    <t>Grupo Ingresos y Cartera
Grupo de Contabilidad</t>
  </si>
  <si>
    <t>Efectuar la depuración o reclasificación del saldo de la cuenta 140190, agotando los trámites necesarios para su recuperación</t>
  </si>
  <si>
    <t>Informe</t>
  </si>
  <si>
    <t>Grupo de Pagaduría
Grupo de Contabilidad</t>
  </si>
  <si>
    <t>Diseñar e implementar un acta de conciliación de cartera de las cifras de los Grupos de Ingresos y Cartera y Contabilidad, separando las cifras por cuenta contable y con las aclaraciones en las cuentas que no son del resorte del Grupo de Ingresos y Cartera</t>
  </si>
  <si>
    <t>Depuración de las cuentas donde se encuentran los genéricos</t>
  </si>
  <si>
    <r>
      <rPr>
        <b/>
        <sz val="9"/>
        <rFont val="Calibri"/>
        <family val="2"/>
        <scheme val="minor"/>
      </rPr>
      <t>Hallazgo No. 36. Vehículos Multiobras - Administrativo.</t>
    </r>
    <r>
      <rPr>
        <sz val="9"/>
        <rFont val="Calibri"/>
        <family val="2"/>
        <scheme val="minor"/>
      </rPr>
      <t xml:space="preserve"> Se presentó a Subcomité Técnico Financiero y de Inversiones para que el saldo fuera dado de baja por remisibilidad, un proceso llevado por la Dirección Territorial de Risaralda contra la empresa Asociativa de Trabajo - Multiobras, por $72.9 millones. Dicho Comité solicitó dar mayor claridad sobre el proceso, así como el destino dado a los vehículos que Multiobras solicitó fueran traspasados al Ministerio de Transporte. Lo anterior evidencia deficiencias en la información presentada al Subcomité y no permite tener certeza sobre si los vehículos entraron efectivamente al Ministerio, ni determinar los saldos reales de la cartera. Situación que afecta la confiabilidad de los saldos de la cuenta 1401 </t>
    </r>
    <r>
      <rPr>
        <i/>
        <sz val="9"/>
        <rFont val="Calibri"/>
        <family val="2"/>
        <scheme val="minor"/>
      </rPr>
      <t>Deudores -Ingresos No Tributarios</t>
    </r>
    <r>
      <rPr>
        <sz val="9"/>
        <rFont val="Calibri"/>
        <family val="2"/>
        <scheme val="minor"/>
      </rPr>
      <t xml:space="preserve"> y el valor de la cuenta 1675 </t>
    </r>
    <r>
      <rPr>
        <i/>
        <sz val="9"/>
        <rFont val="Calibri"/>
        <family val="2"/>
        <scheme val="minor"/>
      </rPr>
      <t>Equipos de Transporte, Tracción y Elevación</t>
    </r>
    <r>
      <rPr>
        <sz val="9"/>
        <rFont val="Calibri"/>
        <family val="2"/>
        <scheme val="minor"/>
      </rPr>
      <t>.</t>
    </r>
  </si>
  <si>
    <t xml:space="preserve">Deficiencias en la información presentada al Subcomité que no permite tener certeza sobre si los vehículos entraron efectivamente al Ministerio, ni determinar los saldos reales de la cartera. </t>
  </si>
  <si>
    <t>Enviar memorando a la Territorial Risaralda solicitando información sobre estado y ubicación de los vehículos, y memorando a la Oficina Asesora Jurídica solicitando concepto sobre acciones a seguir respecto a los vehículos</t>
  </si>
  <si>
    <t xml:space="preserve">Grupo de Ingresos y Cartera </t>
  </si>
  <si>
    <r>
      <rPr>
        <b/>
        <sz val="9"/>
        <rFont val="Calibri"/>
        <family val="2"/>
        <scheme val="minor"/>
      </rPr>
      <t xml:space="preserve">Hallazgo No. 37. Presentación de los Inventarios a dar de Baja - Administrativo. </t>
    </r>
    <r>
      <rPr>
        <sz val="9"/>
        <rFont val="Calibri"/>
        <family val="2"/>
        <scheme val="minor"/>
      </rPr>
      <t xml:space="preserve">Para el cierre del ejercicio contable correspondiente a la vigencia 2016 no se suscribió el Acta del Comité de Desarrollo Administrativo que permitiera hacer la depuración de los saldos de la cuenta 8315 </t>
    </r>
    <r>
      <rPr>
        <i/>
        <sz val="9"/>
        <rFont val="Calibri"/>
        <family val="2"/>
        <scheme val="minor"/>
      </rPr>
      <t>Deudoras de Control - Activos Retirados</t>
    </r>
    <r>
      <rPr>
        <sz val="9"/>
        <rFont val="Calibri"/>
        <family val="2"/>
        <scheme val="minor"/>
      </rPr>
      <t xml:space="preserve"> el cual asciende a $14.465 millones. Situación que ocasiona la sobreestimación de la cuenta en $13.648 millones correspondiente a bienes muebles y vehículos obsoletos. Lo anterior, a pesar que ya había sido aprobada la baja de los saldos de los Estados Contables por remisibilidad de acuerdo al Acta de Subcomité Técnico Financiero y de Inversiones No. 6 del 26 de diciembre de 2016. Los saldos aprobados son: (ver Tabla No. 17)
En consecuencia, se observa que no fue oportuna la realización del Comité de Desarrollo Administrativo con el fin de que a 31 de diciembre quedara depurada la cuenta.</t>
    </r>
  </si>
  <si>
    <t xml:space="preserve">Acta del Comité de Desarrollo Administrativo que permita hacer la depuración de los saldos de la cuenta 8315 Deudoras de Control - Activos Retirados </t>
  </si>
  <si>
    <t>Emisión y firma del acta del Comité Institucional de Desarrollo Administrativo donde se aprueba la baja de los bienes muebles, y realización de los registros contables correspondientes</t>
  </si>
  <si>
    <t>Acta y
 Registros</t>
  </si>
  <si>
    <t xml:space="preserve">Grupo de Inventarios y Suministros
Grupo de Contabilidad
</t>
  </si>
  <si>
    <r>
      <rPr>
        <b/>
        <sz val="9"/>
        <rFont val="Calibri"/>
        <family val="2"/>
        <scheme val="minor"/>
      </rPr>
      <t xml:space="preserve">Hallazgo No. 38. Bienes Muebles y Enseres, y Vehículos entregados en Comodato - Administrativo. </t>
    </r>
    <r>
      <rPr>
        <sz val="9"/>
        <rFont val="Calibri"/>
        <family val="2"/>
        <scheme val="minor"/>
      </rPr>
      <t xml:space="preserve">Las cuentas del Grupo 16 </t>
    </r>
    <r>
      <rPr>
        <i/>
        <sz val="9"/>
        <rFont val="Calibri"/>
        <family val="2"/>
        <scheme val="minor"/>
      </rPr>
      <t>Propiedades, Planta y Equipo</t>
    </r>
    <r>
      <rPr>
        <sz val="9"/>
        <rFont val="Calibri"/>
        <family val="2"/>
        <scheme val="minor"/>
      </rPr>
      <t xml:space="preserve"> se encuentran afectadas por cuanto contienen los valores correspondientes a los elementos entregados en Comodato a diferentes entidades, y que no han sido recuperados ni dados de baja de los registros por el Ministerio.
Del análisis a los documentos soporte de ejecución de los comodatos se pudo evidenciar:
• Falta de seguimiento oportuno al desarrollo y vigencia de los mismos.
• Pérdida de elementos, deterioro de los mismos, o pérdida de valor por obsolescencia.
• Riesgo de que la Entidad ya no pueda recuperarlos por expiración de las pólizas que garantizaban los siniestros de los elementos entregados.
• Porque ha transcurrido tiempo considerable que llevó al Comodatario a deshacerse de los bienes, pues su uso y deterioro normal, hacen más onerosa su utilización o la entrega.
• El Ministerio no realizó la gestión oportuna para la liquidación de los mismos y solamente de los dos suscritos con la Policía Nacional se tiene soportes de entrega de algunos bienes quedando pendiente, entre otras cosas, la entrega de 16 vehículos.
Todo lo anterior afecta las cifras reflejadas en los Estados Contables dado que se encuentran afectando los saldos del grupo en cuantía indeterminada. De acuerdo con la respuesta dada por la entidad: “</t>
    </r>
    <r>
      <rPr>
        <i/>
        <sz val="9"/>
        <rFont val="Calibri"/>
        <family val="2"/>
        <scheme val="minor"/>
      </rPr>
      <t>Si bien el gripo (sic) de inventarios y suministros no tiene el detalle documental de cada comodato, cuyo control recae directamente sobre cada supervisor, si cuenta dentro de su aplicativo con la relación de los bienes entregados bajo esta figura por un valor total de $1.305 millones (se anexa relación de bienes en 7 folios)</t>
    </r>
    <r>
      <rPr>
        <sz val="9"/>
        <rFont val="Calibri"/>
        <family val="2"/>
        <scheme val="minor"/>
      </rPr>
      <t>"</t>
    </r>
  </si>
  <si>
    <t>Relacionar  los  bienes muebles, enseres y vehículos entregados y recibidos en comodato para registrarlos y actualizar los estados de los mismos.</t>
  </si>
  <si>
    <t>Elaborar relaciones de bienes entregados en comodato y bienes recibidos en comodato, y efectuar los registros contables de reclasificación a que haya lugar</t>
  </si>
  <si>
    <t>Implementar una base de datos con la información de los comodatos, y revisar y actualizar las carpetas con los documentos soportes para su legalización o archivo</t>
  </si>
  <si>
    <t>Base de datos y carpetas</t>
  </si>
  <si>
    <t>Grupo de Inventarios y Suministros</t>
  </si>
  <si>
    <t>Respecto de los bienes no entregados al Ministerio, remitir oficio a los comodatarios solicitando la devolución de los mismos</t>
  </si>
  <si>
    <t>Efectuar el ingreso de aquellos bienes muebles que sean recibidos</t>
  </si>
  <si>
    <t>Registro</t>
  </si>
  <si>
    <t>Dar de baja por obsolescencia los bienes muebles, enseres y vehículos que se reciban y no se requieran</t>
  </si>
  <si>
    <t xml:space="preserve">La falta de control del Ministerio de Transporte no tiene registrado en la contabilidad los inmuebles que en virtud de la Ley 105 de 1993 tiene la obligación,  de legalizar para posteriormente transferir a otras entidades del sector, restándole confiabilidad a las cifras reflejadas en los Estados Contables dado que se deben registrar todas las transacciones que desarrolle el Ente en el ejercicio de sus atribuciones legales, independiente del estado en que se encuentre el bien o la temporalidad del registro. </t>
  </si>
  <si>
    <t xml:space="preserve">Obtener los documentos soportes de lo inmuebles que sirvan de base legal para la titularización y proceder a realizar el traspaso a las entidades respectivas, igualmente  registrarlos en la subcuenta correspondiente ya sea en Bienes pendientes de legalizar o en la subcuenta contable. </t>
  </si>
  <si>
    <t>Levantar inventario de los 88 inmuebles con la información de la SNR (con datos de folio de matricula, número de escritura y valor del inmueble)</t>
  </si>
  <si>
    <t>Grupo de Inmuebles</t>
  </si>
  <si>
    <t>Generar la información individual de cada bien inmueble con destino al Grupo de Contabilidad</t>
  </si>
  <si>
    <t xml:space="preserve">Grupo de Contabilidad </t>
  </si>
  <si>
    <r>
      <rPr>
        <b/>
        <sz val="9"/>
        <rFont val="Calibri"/>
        <family val="2"/>
        <scheme val="minor"/>
      </rPr>
      <t xml:space="preserve">Hallazgo No. 40. Inmueble de Girardot en proceso de Legalización - Administrativo. </t>
    </r>
    <r>
      <rPr>
        <sz val="9"/>
        <rFont val="Calibri"/>
        <family val="2"/>
        <scheme val="minor"/>
      </rPr>
      <t>A 31 de diciembre de 2016 las cifras reflejadas en el Balance del Ministerio de Transporte no contienen el predio denominado “El Triángulo” ubicado en el Barrio la Estación de la ciudad de Girardot - Cundinamarca, tampoco se encuentra dentro de las cuentas de Control o cuentas de Orden ni se encuentra revelada en las Notas a los Estados Contables, lo que no revela la realidad de los Estados Contables. Lo anterior a pesar que desde el 2006 se tiene conocimiento de la existencia del mismo, de acuerdo con los documentos que reposan en la carpeta del Archivo de Gestión del Ministerio identificada con el código 325 en el Grupo de Bienes Inmuebles.</t>
    </r>
  </si>
  <si>
    <t>No se encuentra dentro de las cuentas de Control o cuentas de Orden, ni se encuentra revelada en las Notas a los Estados Contables  el predio denominado “el Triángulo” ubicado en el Barrio la Estación de la ciudad de Girardot - Cundinamarca.</t>
  </si>
  <si>
    <t xml:space="preserve">Incorporar en las cuentas de orden  el predio denominado “el Triángulo” ubicado en el Barrio la Estación de la ciudad de Girardot - Cundinamarca. </t>
  </si>
  <si>
    <t>Revisar la información de la SNR respecto del inmueble denominado "El Triángulo" (con datos de folio de matricula, numero de escritura y valor del inmueble)</t>
  </si>
  <si>
    <t>Generar la información del predio denominado "El Triángulo" con destino al Grupo de Contabilidad</t>
  </si>
  <si>
    <t>Registrar en cuentas de orden el inmueble denominado "El Triángulo", acorde con el concepto de la CGN y con la información suministrada por el Grupo de Bienes Inmuebles</t>
  </si>
  <si>
    <r>
      <rPr>
        <b/>
        <sz val="9"/>
        <rFont val="Calibri"/>
        <family val="2"/>
        <scheme val="minor"/>
      </rPr>
      <t>Hallazgo No. 41. Reservas Presupuestales -  Administrativo y presunta incidencia Disciplinaria.</t>
    </r>
    <r>
      <rPr>
        <sz val="9"/>
        <rFont val="Calibri"/>
        <family val="2"/>
        <scheme val="minor"/>
      </rPr>
      <t xml:space="preserve"> Según el artículo 9 de la Ley 225 de 1995 y el Articulo 78 del Estatuto Orgánico de Presupuesto (Decreto 111 de 1996) “</t>
    </r>
    <r>
      <rPr>
        <i/>
        <sz val="9"/>
        <rFont val="Calibri"/>
        <family val="2"/>
        <scheme val="minor"/>
      </rPr>
      <t>…  el gobierno reducirá el presupuesto de gastos de funcionamiento cuando las reservas constituidas para ello, superen el 2% del presupuesto del año inmediatamente anterior. Igual operación realizará sobre las apropiaciones de inversión, cuando las reservas para tal fin excedan el 15% del presupuesto de inversión del año anterior</t>
    </r>
    <r>
      <rPr>
        <sz val="9"/>
        <rFont val="Calibri"/>
        <family val="2"/>
        <scheme val="minor"/>
      </rPr>
      <t>”.
A partir del análisis realizado y teniendo en cuenta que el presupuesto de funcionamiento de la vigencia 2016 se situó en $65.397,9 millones, se tiene que la constitución de reservas en el presupuesto por concepto de gastos de funcionamiento por un valor de $2.179,28 millones, representa el 3,2% del Presupuesto de Funcionamiento del año anterior, superando en 1.2% el tope establecido en la norma citada, que corresponde a $816,02 millones.
La anterior situación se generó por deficiencias en el control y seguimiento de la ejecución presupuestal realizada, que conlleva a que el Gobierno Nacional proceda a la reducción del presupuesto de funcionamiento de la Entidad para la vigencia de 2017, con las respectivas implicaciones y consecuencias que puede generar dicha reducción en el presupuesto de funcionamiento y, por ende, en la gestión y los resultados esperados por el Ministerio de Transporte. En este hallazgo se configura una presunta connotación disciplinaria por el incumplimiento de las normas anteriormente citadas. (Ver Tabla No. 20)</t>
    </r>
  </si>
  <si>
    <t>Deficiencias en el control y seguimiento de la constitución de la reservas en el presupuesto por concepto de gastos de funcionamiento del 2016 representando el 3,2% del Presupuesto de Funcionamiento del año anterior, superando en 1.2% el tope establecido en la norma citada</t>
  </si>
  <si>
    <t>Revisión y seguimiento en la ejecución presupuestal evitando reducción en gastos de funcionamiento superiores al 2% y del 15% del presupuesto de Inversión del año anterior</t>
  </si>
  <si>
    <t>Elaborar y remitir memorandos de seguimiento a la ejecución presupuestal de la vigencia 2017 para las unidades ejecutoras, advirtiendo sobre el tope máximo de las reservas</t>
  </si>
  <si>
    <t>Grupo de Presupuesto</t>
  </si>
  <si>
    <t>Efectuar una verificación de las cuentas de la vigencia 2017 que están radicadas en el Grupo Central de Cuentas por Pagar y que no han sido obligadas, e implementar un plan de contingencia para agilizar el proceso de obligación de cuentas en el mes de diciembre</t>
  </si>
  <si>
    <t xml:space="preserve">Grupo Central de Cuentas por Pagar  </t>
  </si>
  <si>
    <t xml:space="preserve">                                                                                                                                                                                                                                                                                                                  Remitir por correo electrónico un informe de avance de la ejecución presupuestal a los enlaces de cada unidad ejecutora, para que adopten las medidas necesarias a fin de evitar o reducir la constitución de reservas</t>
  </si>
  <si>
    <t>Correo electrónico</t>
  </si>
  <si>
    <t>Revisar y actualizar la cuenta 1401 Deudores - Ingresos No Tributarios, registrados en el Grupo de Ingresos y Cartera, relacionada con la cifra total de deudores en cobro coactivo por $12.225 millones y la cartera en Cobro Coactivo que asciende a $11.666 millones, teniendo en cuenta los abonos.</t>
  </si>
  <si>
    <t>Realizar el análisis y depuración de la información sobre la cartera que se encuentra en cobro coactivo</t>
  </si>
  <si>
    <t>Efectuar la conciliación de cartera entre el Grupo de Ingresos y Cartera y el Grupo de Jurisdicción Coactiva</t>
  </si>
  <si>
    <t>Fichas y memorando citación</t>
  </si>
  <si>
    <t>Presentar al Comité de Desarrollo Administrativo las fichas aprobadas por el Subcomité Financiero</t>
  </si>
  <si>
    <t>Elaborar y tramitar la firma de la Secretaria General del acto administrativo de remisibilidad, y remitirlo al Grupo de Ingresos y Cartera para que se efectúen los registros correspondientes</t>
  </si>
  <si>
    <t>Grupo Jurisdicción Coactiva</t>
  </si>
  <si>
    <t>Grupo de Contabilidad Grupo Ingresos y Cartera</t>
  </si>
  <si>
    <t>Las cuentas  de Orden Deudoras "8306 Deudoras de Control - Bienes entregados en Custodia y 8915  Deudoras por  Contra" se encuentran sobrestimadas en $42.4 millones a 31 de diciembre de 2015.  Además, estas mismas cuentas se encuentran subestimadas en $7 millones
Las subcuentas "831510 Cuentas de Orden Deudoras - Deudoras de Control - Activos Retirados - Propiedades, Planta y Equipo y 891506 Deudoras por contra - Deudoras de control por contra - Activos retirados" se registran los bienes retirados del servicio por obsoletos e inservibles, cuyo saldo al final del ejercicio auditado es de $12.665,7 millones</t>
  </si>
  <si>
    <t>Efectuar el cruce  entre la información que genera el Grupo de Inventarios y Suministros con lo registrado en el Grupo de Contabilidad</t>
  </si>
  <si>
    <t>1.  Realizar la revisión de la información de los saldos.
2. Presentaran los documentos soportes correspondientes para dar lugar a la toma de decisión sobre los ajustes a realizar.</t>
  </si>
  <si>
    <t>Depuración saldos</t>
  </si>
  <si>
    <t>Las cuentas de Orden Acreedoras "9346 Cuentas de Orden Acreedoras - Acreedoras de Control - Bienes Recibidos de Terceros y   891518 Deudoras por contra - Deudoras de Control por contra - Bienes Entregados a Terceros" se encuentran sobrestimados en $409.9 millones a 31 de diciembre de 2015. Por otra parte, estas mismas cuentas se encuentran subestimadas en $30.2 millones</t>
  </si>
  <si>
    <t>1. Revisión y conciliación por este concepto entre los grupos de Inventarios y suministros  y Contabilidad.</t>
  </si>
  <si>
    <t>Se verifican  fallos en firme y ejecutoriados  que no se han pagado a la fecha,  se hace evidente la existencia de fallas de coordinación y control entre los sujetos que intervienen  en el actual proceso de pago, presumiéndose el desconocimiento del procedimiento para pago de sentencias.</t>
  </si>
  <si>
    <t xml:space="preserve">Procedimiento  publicado en el Sistema de Gestión de Calidad. </t>
  </si>
  <si>
    <t xml:space="preserve">Actualización del aplicativo DARUMA y
Memorando Dependencias relacionadas con el seguimiento de las sentencias.  </t>
  </si>
  <si>
    <t>Ajustar el procedimiento de Pago de Sentencias Judiciales en el marco del Sistema de Gestión de la Calidad.</t>
  </si>
  <si>
    <t xml:space="preserve">Realizar la verificación de las operaciones en la cuenta contable de bancos de las cuatro cuentas bancarias donde se realizan los registros del situado del presupuesto nacional DTN </t>
  </si>
  <si>
    <t>Depuración y conciliación de las cuentas bancarias</t>
  </si>
  <si>
    <t>Las conciliaciones bancarias realizadas de algunas de las cuentas corrientes que integran la 111005 Depósitos en Instituciones Financieras – Cuenta Corriente,  los saldos por conciliación establecidos no son los mismos que registran las mismas cuentas que conforman el saldo global en el Sistema Integrado de Información Financiera – SIIF</t>
  </si>
  <si>
    <t xml:space="preserve">La existencia de un total de 468 procesos activos por un valor de $13.926,6 millones reportados por la oficina de cobro coactivo, desde el año 1998 hasta la vigencia de 2014, los cuales 297 procesos se encuentran clasificados como de “difícil cobro” por valor de $1.551.4 millones equivalente al 11.36% del total del valor de la cartera clasificada por la entidad </t>
  </si>
  <si>
    <t>Realizar los registros contables de la baja de los procesos aprobados por remisibilidad mediante acto administrativo</t>
  </si>
  <si>
    <t>SAF_ Grupo Contabilidad</t>
  </si>
  <si>
    <t>No se encuentra sistematizado el proceso de inventarios y suministros,  no genera confianza sobre la información registrada y las cifras reflejadas  en la cuenta de Propiedad Planta y Equipo.</t>
  </si>
  <si>
    <t>1. Cargue de información faltante
2. ajuste al aplicativo
3: información con cifras razonables</t>
  </si>
  <si>
    <t>Información actualizada</t>
  </si>
  <si>
    <t>PLAN VIGENCIA 2014</t>
  </si>
  <si>
    <t>Implementar medidas de control para racionalizar el gasto, acorde con la Directiva Presidencial 01 de 2016, siempre y cuando las condiciones de operación así lo permitan</t>
  </si>
  <si>
    <t>Emitir una nueva directriz en materia de autorización de horas extras, adoptando controles a la autorización y seguimiento a la realización de las mismas</t>
  </si>
  <si>
    <t>Revisar y ajustar la metodología de seguimiento al cumplimiento de la Directiva Presidencia 01 de 2016</t>
  </si>
  <si>
    <t xml:space="preserve">Las Unidades Ejecutoras harán  un análisis y diagnóstico de las necesidades reales  a fin de contratar consultorías  individuales, prestación de servicios profesionales y apoyo a la Gestión. Por parte de Secretaria General se hará revisión y  seguimiento semestral  con el objetivo de verificar el cumplimiento a la Directiva Presidencial  </t>
  </si>
  <si>
    <t xml:space="preserve">Reuniones </t>
  </si>
  <si>
    <t>Efectuar el seguimiento al numeral 1. Comunicaciones (campañas, eventos, publicaciones y elementos de divulgación) por parte de la Oficina de Control Interno</t>
  </si>
  <si>
    <t>Planes de Choque</t>
  </si>
  <si>
    <t xml:space="preserve">Informe mensual </t>
  </si>
  <si>
    <t xml:space="preserve">Informe </t>
  </si>
  <si>
    <t>Elaborar informe donde se establecen hallazgos reprogramados y vencidos de vigencias anteriores así como los responsables de su cumplimiento.</t>
  </si>
  <si>
    <t>Enviar memorandos a funcionarios de áreas responsables solicitando plan de choque con fechas de cumplimiento.</t>
  </si>
  <si>
    <t>Entrega plan de choque por las áreas responsables y revisión por parte de Control Interno.</t>
  </si>
  <si>
    <t>Presentación informe mensual del avance a los planes de choques por parte de Control Interno a la Secretaria General</t>
  </si>
  <si>
    <t>De acuerdo con el seguimiento realizado por la Oficina de Control Interno del Ministerio de Transporte al comportamiento de los gastos de la vigencia 2016, se evidencia que, en algunos ítems de los que determinó la Presidencia en la Directiva Presidencial 01 de febrero 10 de 2016, el Ministerio no cumplió con la meta fijada, en cuanto a Horas Extras, Vigilancia y Servicios Personales ...</t>
  </si>
  <si>
    <t xml:space="preserve">Secretaria General, Subdirección Administrativa y Financiera, Subdirección de Talento Humano  Dirección de Transito y Transporte y Dirección de Infraestructura </t>
  </si>
  <si>
    <t>Las propuestas, ejecutadas e implementadas por las áreas del Ministerio de vigencias anteriores, no han logrado el objetivo de atacar directamente las causas de la situación detectada y reportada como hallazgo, lo que constituye su objetivo, llevando a que las acciones componentes del Plan de Mejoramiento del Ministerio de Transporte, no hayan logrado impactar de manera adecuada la mejora continua de los procesos, procedimientos y gestión de la entidad.</t>
  </si>
  <si>
    <t>Elaboración plan de choque en cabeza de viceministros, directores, subdirectores, jefes de oficina para  subsanar los hallazgos de vigencias anteriores que se han reprogramado en su cumplimiento y las que se encuentran vencido su cumplimiento.</t>
  </si>
  <si>
    <t xml:space="preserve">Acta de reunión </t>
  </si>
  <si>
    <t>Efectuar la reclasificación o depuración de los 7 terceros genéricos, y la reclasificación o depuración de los saldos contrarios a la naturaleza que aparezcan en la cuenta 14</t>
  </si>
  <si>
    <t>Efectuar los registros a que haya lugar, tanto en el auxiliar de cartera como en el módulo contable</t>
  </si>
  <si>
    <t>Elaborar las fichas de la cartera de sanciones disciplinarias a dar de baja, y presentar la justificación ante el Subcomité Financiero</t>
  </si>
  <si>
    <t>Presentar ante el Subcomité Financiero y de Inversiones y posteriormente al Comité de Desarrollo Administrativo, los informes para recomendar su remisibilidad en los estados contables del Ministerio</t>
  </si>
  <si>
    <t>Evaluar y analizar la situación física y jurídica del caso y adoptar las medidas que allí se recomiendan</t>
  </si>
  <si>
    <t>La no realización del Comité de Desarrollo Administrativo antes del 31 de diciembre de 2016,  no permitió tener el Acta correspondiente para dar de baja  los bienes muebles y vehículos obsoletos de la cuenta 8315 Deudoras de Control - Activos Retirados por  $13.648 millones correspondiente a .</t>
  </si>
  <si>
    <t>La falta de seguimiento oportuno de los bienes muebles, enseres y vehículos entregados en comodato a diferentes entidades, presentan pérdida del valor por obsolescencia, deterioro, afectando los valores de los estados contables</t>
  </si>
  <si>
    <t>Registrar en cuentas de orden la relación de inmuebles, acorde con el concepto de la CGN y con la información suministrada por el Grupo de Bienes Inmuebles</t>
  </si>
  <si>
    <t xml:space="preserve">1. Revisión de las cuentas que presentan diferencias con los documentos soportes para la depuración
2. Análisis y depuración
3. Búsqueda de documentos soportes faltantes 
4. Decisión sobre el registro para realizar el asiento contable </t>
  </si>
  <si>
    <r>
      <t xml:space="preserve">AUDITORIA VIGENCIA 2014
Frente a este hallazgo, igualmente se reitera lo dicho a la Contraloría General de la República en septiembre de 2015, en cuanto a que los fundamentos y justificación de la celebración del Convenio referido se encuentran, además del Conpes 3759 de agosto de 2013, en la Constitución y en el Plan Nacional de Desarrollo 2010-2014, reiterados en los lineamientos de política para la modernización del transporte automotor de carga, incluidos en el Observatorio de Transporte de Carga por Carretera.
                                                                                                                                                                                                                                                                                                          Se ha venido trabajando para el mejoramiento del programa y su convenio con el FNA en donde se desarrollo un documento en el cual se explica el paso a paso de las actividades a realizar y la ejecución de recursos  en la formalización con el objetivo de materializar el mejoramiento de las circunstancias de los propietarios de vehículos de carga. Se hicieron 2 modificaciones al convenio  No 243  de 27 febrero de 2017 y la modificación al convenio No 243 de 2014  -03 de 2016 . 
</t>
    </r>
    <r>
      <rPr>
        <sz val="9"/>
        <color rgb="FFFF0000"/>
        <rFont val="Calibri"/>
        <family val="2"/>
        <scheme val="minor"/>
      </rPr>
      <t/>
    </r>
  </si>
  <si>
    <t xml:space="preserve">Solicitar  y realizar la capacitación para Supervisores e Interventores, en la elaboración de informes y soportes que debe contener y allegarse al expediente contractual. 
Realizar capacitaciones de actualización  a los supervisores e interventores sobre el contenido y aplicación del Manual de Supervisión e Interventoría.
Contrato de prestación de servicios para que sea en enlace con el grupo de contratos para los procesos y de esta forma garantizar que los contratos sean liquidados en los términos contractuales o de ley
El profesional en mención efectuará seguimiento a los supervisores e interventores de los contratos de la unidad ejecutora para el cumplimiento de esta labor cada 4 meses.
</t>
  </si>
  <si>
    <t>Solicitar  y realizar la capacitación para Supervisores e Interventores, en la elaboración de informes y soportes que debe contener y allegarse al expediente contractual.
Realizar capacitaciones de actualización  a los supervisores e interventores sobre el contenido y aplicación del Manual de Supervisión e Interventoría.
Contrato de prestación de servicios para que sea en enlace con el grupo de contratos para los procesos y de esta forma garantizar que los contratos sean liquidados en los términos contractuales o de ley
El profesional en mención efectuará seguimiento a los supervisores e interventores de los contratos de la unidad ejecutora para el cumplimiento de esta labor cada 4 meses.</t>
  </si>
  <si>
    <t xml:space="preserve">La subcuenta 111005 Depósitos en Instituciones Financieras – Cuenta Corriente, según reportes y Balance General del SIIF, integrada por un total de 11 cuentas corrientes presentaron un saldo a 31 de diciembre de 2014 por valor de $11.524 millones correspondientes a la sumatoria y compensación de saldos negativos o contrarios a su naturaleza (saldos créditos) por la suma de $1.776,7  millones y saldos positivos (saldos débitos) por un monto de $13.300,7 millones </t>
  </si>
  <si>
    <t>Depuración y conciliación de las cuentas corrientes Depósitos en Instituciones Financieras correspondientes a Gastos de Personal y Transferencias</t>
  </si>
  <si>
    <t>1. Aprobación del Subcomité Técnico Financiero y de Inversión de las fichas de actuaciones de cobro coactivo para la remisibilidad.
2. Aprobación del Comité Institucional de  Desarrollo Administrativo la remisibilidad de los valores de difícil cobro aprobados por el subcomité  Técnico Financiero y de Inversión.
3. Actos administrativos de remisibilidad de las obligaciones en proceso de cobro coactivo
4. Realizar los registros contables</t>
  </si>
  <si>
    <t>Implementación del software de registro de inventarios en el que se genera información de cifras razonables en la cuenta Propiedad Planta y Equipo</t>
  </si>
  <si>
    <t>IMPLEMENTACIÓN:
6. La nueva versión del sistema SIRENA solucionaría los actuales problemas de desempeño general del sistema.</t>
  </si>
  <si>
    <t>PRUEBAS:
5. La nueva versión del sistema SIRENA permitirá ser visualizado desde dispositivos móviles, beneficiando tanto al ciudadano, cómo a usuarios administrativos del sistema.</t>
  </si>
  <si>
    <t>DISEÑO:
3. La aplicación contendría un diseñador de reportes que permitiría suplir las actuales y futuras necesidades de información de los usuarios del sistema.</t>
  </si>
  <si>
    <t>ANALISIS DE LOS REQUISITOS
1. Una aplicación web, que eliminará las actuales tareas de distribución de una nueva versión del sistema.
2. Debido a que el usuario funcional (Administrador) no recibe comunicación oportuna y en forma adecuada de las novedades que se presentan a los usuarios del sistema SIRENA, el aplicativo debe tener una interface de autenticación con el directorio activo, base de datos y aplicación.</t>
  </si>
  <si>
    <t>Documento registro de asistencia a la capacitación</t>
  </si>
  <si>
    <t>Viceministerio de Transporte / Grupo de Seguridad Vial</t>
  </si>
  <si>
    <t>PLAN VIGENCIA 2016</t>
  </si>
  <si>
    <t>PLAN VIGENCIA 2016
Resolución 993 del 25-04-2017 "Por la cual se determina los valores que por cada servicio que prestan los organismo de apoyo deben transferir al fondo nacional de seguridad vial y se dictan otros disposiciones"</t>
  </si>
  <si>
    <t>PLAN VIGENCIA 2016
Resolución 1055 de 2017 "Por la cual se establecen las condiciones de reporte de la información de fallecimientos y lesiones por causa o con ocasión de accidentes de tránsito, por parte del Instituto Nacional de Medicina Legal y Ciencias Forenses a la Agencia Nacional de Seguridad Vial"</t>
  </si>
  <si>
    <t>PLAN VIGENCIA 2016
Con memorando 20173230085003 del 05-06-2017 de la Subdirección Administrativa y Financiera, comunica que se  presentaron  los bienes muebles obsoletos para dar de baja ,  al Subcomité Técnico Financiero y de Inversión (Acta No.6 del 26 de diciembre de 2016)  y el Comité Institucional de Desarrollo Administrativo (Acta del 27 de enero de 2017)  los que fueron aprobados. 
Con el comprobante contable 15271  del 30 de junio de 2017 se registra el  boletín 63 del 7 de junio de 2017, corresponde a los bienes muebles obsoletos para dar de baja, cuenta 8315 Deudoras de Control - Activos Retirados por valor de $13.648 millones.</t>
  </si>
  <si>
    <t>Reunión bimestral con los jefes de las áreas responsables cumplimiento planes de mejoramiento de vigencia anteriores</t>
  </si>
  <si>
    <r>
      <rPr>
        <u/>
        <sz val="9"/>
        <rFont val="Calibri"/>
        <family val="2"/>
        <scheme val="minor"/>
      </rPr>
      <t>HALLAZGO 31.POLITICA DE SEGUIMIENTO Y SUPERVISION CONTRACTUAL DEL MINTRANSPORTE - ADMINISTRATIVO CON PRESUNTA INCIDENCIA DISCIPLINARIA</t>
    </r>
    <r>
      <rPr>
        <sz val="9"/>
        <rFont val="Calibri"/>
        <family val="2"/>
        <scheme val="minor"/>
      </rPr>
      <t xml:space="preserve">
A. El numeral k del acápite 8.2 del manual de supervisión establece que el supervisor del contrato debe presentar por escrito, los conceptos y las justificaciones que se requieran para modificar, adicionar, suspender, reanudar, liquidar, imponer multas, declarar siniestros y los demás que se requieran para que el ordenador del gasto pueda tomar las decisiones correspondientes. 
b. El numeral r del acápite 8,2 del manual de supervisión indica que los informes de supervisión deben contener una descripción de la ejecución del contrato en el periodo correspondiente, aspectos económicos y financieros, aspectos legales, programa de trabajo y avance del proyecto, cantidad de trabajos realizados y control de calidad y problemas presentados y soluciones planteadas y adoptadas. 
c. El numeral s del acápite 8,2 del manual de supervisión, ilustra la obligación del supervisor del contrato de presentar un informe final señalando los antecedentes del contrato su descripción y datos relacionados con el mismo, la ejecución del contrato, situaciones de retardo o incumplimiento, los mecanismos de ajuste o revisión que se hubieren suscitado dentro de la ejecución y demás circunstancias que relevantes presentadas dentro de la ejecución del contrato. 
actuaciones que a la luz de lo reglamentado en el Manual de contratación de la entidad en el numeral 1.5 indica: "el Secretario General y los Directores Territoriales, en su condición de ordenadores del gasto, dispondrán lo necesario para que en los procesos de contratación se deje evidencia documental de todas las actuaciones y decisiones que ocurran dentro del mismo. 
efectuada la revisión de las carpetas de seguimiento contractual, que maneja el área de contratación del Ministerio de Transporte, acorde a una muestra porcentual derivada de las pruebas de recorrido y plan de trabajo de la presente auditoría, se pudo evidenciar que a pesar del riesgo alto que la política de gestión pública del estado colombiano le ha dado al tema de la vigilancia y seguimiento del desarrollo de la actividad contractual y por ende a la verificación de cumplimiento de los objetos contractuales, dándole capítulo especial y haciendo énfasis en lo establecido en el artículo 83 de la ley 1474 de 2011, la entidad no tiene regulado en su mapa de riesgos, acciones de control respecto a la inefectiva supervisión de sus contratos, lo cual se evidencia pues dentro del proceso de contratación no se reglamenta el cumplimiento funcional respecto de lo establecido en los numerales s, r, y k del seguimiento de contrato, no reposa evidencia de la actuación de la supervisión en estos aspectos, a pesar de lo reglamentado en el numeral 1, 5 del Manual Interno de contratación. 
Lo anterior ya que, las acciones adoptadas por la entidad en su plan de mejoramiento, no han dado los resultados de efectividad y eficacia, que hubieren podido lograr, mediante el fortalecimiento de controles a los procesos que impactarán de manera positiva, la minimización de los riesgos misionales en la gestión de supervisión y seguimiento contractual, que la Contraloría General de la República, les ha observado en vigencias pasadas y que aún en la presente auditoría se siguen evidenciando. 
Lo que conlleva a que, por adolecer de la evidencia de informes periódicos o final de seguimiento, donde se refleje el análisis, pronunciamiento o acciones adelantadas por el supervisor, respecto de los aspectos indicados en el manual de supervisión y/o de contratación, las carpetas de seguimiento y evidencia contractual, se queden como un simple referente de archivo documental, sin que constituyan un mecanismo de control a la ejecución y cumplimiento de los objetos o actividades contractuales y mucho menos tenerse como la herramienta que en tiempo real y con inmediatez le permita al ordenador del gasto o a quien lo requiera, verificar y obtener una contextualización de las actividades e incidencias de ejecución, para tomar decisiones, liquidar el contrato o conocer sus incidencias. 
</t>
    </r>
  </si>
  <si>
    <t>PERIODO FISCAL QUE CUBRE 2010-2012-2013-2014-2015-2016-RUNT 2015-RUNT 2011-SEGURIDAD VIAL 2012 - SEGURIDAD VIAL 2013 - TRANSPORTE Y LOGÍSTICA</t>
  </si>
  <si>
    <r>
      <rPr>
        <b/>
        <u/>
        <sz val="9"/>
        <rFont val="Calibri"/>
        <family val="2"/>
        <scheme val="minor"/>
      </rPr>
      <t xml:space="preserve">Hallazgo No. 22 Directiva Presidencial 01 de 2016 </t>
    </r>
    <r>
      <rPr>
        <sz val="9"/>
        <rFont val="Calibri"/>
        <family val="2"/>
        <scheme val="minor"/>
      </rPr>
      <t xml:space="preserve">
</t>
    </r>
  </si>
  <si>
    <r>
      <t>De acuerdo con información entregada</t>
    </r>
    <r>
      <rPr>
        <vertAlign val="superscript"/>
        <sz val="9"/>
        <rFont val="Arial"/>
        <family val="2"/>
      </rPr>
      <t>[1]</t>
    </r>
    <r>
      <rPr>
        <sz val="9"/>
        <rFont val="Arial"/>
        <family val="2"/>
      </rPr>
      <t xml:space="preserve"> a la Comisión de Auditoría de la Contraloría, la Entidad informa sobre el cumplimento del Plan de Acción en materia del Proyecto implementación del Gobierno en línea el cual presenta un Avance Parcial de 25%.  De igual forma, el Ministerio de las Tecnologías de la Información</t>
    </r>
    <r>
      <rPr>
        <vertAlign val="superscript"/>
        <sz val="9"/>
        <rFont val="Arial"/>
        <family val="2"/>
      </rPr>
      <t>[2]</t>
    </r>
    <r>
      <rPr>
        <sz val="9"/>
        <rFont val="Arial"/>
        <family val="2"/>
      </rPr>
      <t xml:space="preserve"> informó que, en materia de Gobierno en Línea, el Ministerio de Transporte no cuenta con actividades para el seguimiento, medición, análisis y evaluación del desempeño de la seguridad y privacidad con el fin de generar los ajustes o cambios pertinentes y oportunos. Lo anterior, a pesar que el Ministerio de Transporte designó[3] un Director de Tecnologías y Sistemas de Información Chief Information Oficier – CIO, para liderar la Estrategia Integral de Tecnologías de la Información y Comunicaciones, el cual desempeñó estas funciones hasta el 30 de agosto de 2016, sin que se haya dado cumplimiento a la meta establecida para la Estrategia de Gobierno en línea, en lo propuesto para el año 2016.</t>
    </r>
  </si>
  <si>
    <r>
      <rPr>
        <b/>
        <u/>
        <sz val="9"/>
        <rFont val="Calibri"/>
        <family val="2"/>
        <scheme val="minor"/>
      </rPr>
      <t>Hallazgo No. 29 Cumplimiento plan de mejoramiento CGR</t>
    </r>
    <r>
      <rPr>
        <sz val="9"/>
        <rFont val="Calibri"/>
        <family val="2"/>
        <scheme val="minor"/>
      </rPr>
      <t xml:space="preserve">
</t>
    </r>
  </si>
  <si>
    <r>
      <rPr>
        <b/>
        <sz val="9"/>
        <rFont val="Calibri"/>
        <family val="2"/>
        <scheme val="minor"/>
      </rPr>
      <t xml:space="preserve">Hallazgo No. 39. Inmuebles en proceso de legalización y entrega - Administrativo. </t>
    </r>
    <r>
      <rPr>
        <sz val="9"/>
        <rFont val="Calibri"/>
        <family val="2"/>
        <scheme val="minor"/>
      </rPr>
      <t>A 31 de diciembre de 2016, el Ministerio de Transporte no tiene registrado en la contabilidad los inmuebles que en virtud de la Ley 105 de 1993 tiene la obligación de legalizar para posteriormente transferir a otras entidades del sector que también han sido designadas por la misma Ley. Lo anterior, a pesar de que cuenta con la información de 88 inmuebles en 8 departamentos sobre los cuales se encuentra realizando el procedimiento que le permita la titularización a su favor, con el fin de proceder a realizar el traspaso y entregar los mismos a las entidades respectivas.
Esta situación evidencia falta de control de los bienes confiados al Ministerio en virtud de la Ley, restándole confiabilidad a las cifras reflejadas en los Estados Contables dado que se deben registrar todas las transacciones que desarrolle el Ente en el ejercicio de sus atribuciones legales, independiente del estado en que se encuentre el bien o la temporalidad del registro. De acuerdo con la respuesta dada por la Entidad: “</t>
    </r>
    <r>
      <rPr>
        <i/>
        <sz val="9"/>
        <rFont val="Calibri"/>
        <family val="2"/>
        <scheme val="minor"/>
      </rPr>
      <t>se solicitó al Contador General de la Nación, previa explicación de la procedencia y situación actual en que se encuentran los 88 bienes inmuebles (sic), un pronunciamiento acerca de la viabilidad de registrar en la contabili-dad (sic) del Ministerio los bienes que figuran a nombre de los Ferrocarriles Nacionales (sic) de Colombia y que se encuentran en proceso de legalización y que en caso de ser viable tal registro sin estar a nombre de la entidad nos indique la cuenta contable a utilizar y el valor con que debe realizarse el registro</t>
    </r>
    <r>
      <rPr>
        <sz val="9"/>
        <rFont val="Calibri"/>
        <family val="2"/>
        <scheme val="minor"/>
      </rPr>
      <t>.”. 
Sin embargo, y a pesar de que la Entidad realizó la consulta, se debe tener en cuenta que el Grupo de Inmuebles debe informar al Grupo de Contabilidad de todos y cada uno de los inmuebles de los cuales tenga conocimiento. De otra parte, la Resolución 357 del 23 de julio de 2008 de la Contaduría General de la Nación, en su numeral 3.3. Registro de la totalidad de operaciones. Establece: "</t>
    </r>
    <r>
      <rPr>
        <i/>
        <sz val="9"/>
        <rFont val="Calibri"/>
        <family val="2"/>
        <scheme val="minor"/>
      </rPr>
      <t>Deben adoptarse los controles que sean necesarios para garantizar que la totalidad de las operaciones llevadas a cabo por los entes públicos sean vinculadas al proceso contable, de manera independiente a su cuantía y relación con el cometido estatal, para lo cual deberá implementarse una política institucional que señale el compromiso de cada uno de los procesos en el sentido de suministrar la información que corresponda al proceso contable ..."</t>
    </r>
  </si>
  <si>
    <r>
      <t>Enviar el documento que hoy se encuentra en jurídica con el proyecto de los nuevos ANS y con la metodología para su medición a la Concesión RUNT y solicitar su suscripción.</t>
    </r>
    <r>
      <rPr>
        <sz val="9"/>
        <rFont val="UICTFontTextStyleBody"/>
      </rPr>
      <t> </t>
    </r>
  </si>
  <si>
    <r>
      <rPr>
        <b/>
        <sz val="9"/>
        <rFont val="Calibri"/>
        <family val="2"/>
        <scheme val="minor"/>
      </rPr>
      <t xml:space="preserve">HALLAZGO 1. </t>
    </r>
    <r>
      <rPr>
        <sz val="9"/>
        <rFont val="Calibri"/>
        <family val="2"/>
        <scheme val="minor"/>
      </rPr>
      <t>De conformidad  con los informes  de interventoría, la visita realizada por la  Comisión de Auditoria y respuestas a solicitudes de información suministradas la Entidad,  se determinaron las siguientes debilidades : En los sistemas  de puertos  USB  se permite realizar copias; no se realiza mantenimiento de equipos  oportunamente y se presentan fallas en los sistemas de seguridad : hasta el mes  de septiembre  de la vigencia 2015, los correos no son controlados con herramientas automáticas, se hace control manual y algunos usuarios tienen acceso a las cuentas de correo, los mensajes de error son genéricos y no  establecen una verdadera causal, inconsistencias en la información de automotores, entre otros.
La situación descrita denota deficiencias en la supervisión al contrato  de concesión 033 de 2007, por parte del Ministerio. El Concesionario, la interventoría y el Ministerio d no toman las decisiones  oportunas y adecuadas para que el sistema  no sea vulnerable; ocasionando  que los usuarios – actores no encuentren un  sistema dinámico, disponible y accesible que permita realizar los trámites en  tiempo real y oportuno; además conlleva a una adecuada percepción de los usuarios frente al funcionamiento del Sistema RUNT.
Lo anterior, conlleva a presunta connotación disciplinaria por posible  incumplimiento de los artículos 83 y 84 de la ley 1474 de 2011.</t>
    </r>
  </si>
  <si>
    <r>
      <rPr>
        <b/>
        <sz val="9"/>
        <rFont val="Calibri"/>
        <family val="2"/>
        <scheme val="minor"/>
      </rPr>
      <t>HALLAZGO 1.</t>
    </r>
    <r>
      <rPr>
        <sz val="9"/>
        <rFont val="Calibri"/>
        <family val="2"/>
        <scheme val="minor"/>
      </rPr>
      <t xml:space="preserve"> Debilidades en la solución informática. Administrativo - Disciplinario   De acuerdo con la información suministrada por la entidad en oficio N° 20114010605951 del 24 de noviembre de 2011 suscrito por la Coordinadora del RUNT  se pudo evidenciar que de acuerdo a lo pactado en la clausula Primera del Otrosí 8 del 30 de julio de 2010 del contrato de concesión  N° 033 de 2007 y lo manifestado por la Interventoría en  su informe correspondiente al mes 45 relación con el informe de avance mensual de la concesión RUNT, correspondiente al mes de julio de 2011, haciendo alusión al mismo otrosí; se  evidencia que  no ha sido implementada y puesta en funcionamiento una solución informática que permita a los usuarios del sistema cargar directamente la información alusiva a los registros administrados por la concesión con el propósito de fortalecer la integridad, disponibilidad y certeza del sistema de conformidad con las condiciones técnicas, tecnológicas  y de operación previstas para el sistema RUNT.</t>
    </r>
  </si>
  <si>
    <r>
      <t>Fortalecer la mesa técnica de esta instancia donde de forma unificada se han manifestado que la concertación y discusión de los temas es el fortalecimiento</t>
    </r>
    <r>
      <rPr>
        <b/>
        <u/>
        <sz val="9"/>
        <rFont val="Calibri Light"/>
        <family val="2"/>
      </rPr>
      <t xml:space="preserve"> </t>
    </r>
    <r>
      <rPr>
        <sz val="9"/>
        <rFont val="Calibri Light"/>
        <family val="2"/>
      </rPr>
      <t>la Política Nacional Logística con los actores de la cadena productiva</t>
    </r>
  </si>
  <si>
    <t>Secretaria General y Control Interno</t>
  </si>
  <si>
    <t>Dirección de Transporte y Tránsito</t>
  </si>
  <si>
    <r>
      <t>1.</t>
    </r>
    <r>
      <rPr>
        <sz val="9"/>
        <rFont val="Times New Roman"/>
        <family val="1"/>
      </rPr>
      <t xml:space="preserve">       </t>
    </r>
    <r>
      <rPr>
        <sz val="9"/>
        <rFont val="Calibri"/>
        <family val="2"/>
        <scheme val="minor"/>
      </rPr>
      <t xml:space="preserve">Remitir oficio a la Gobernación del Departamento del Huila solicitando que desde su competencia, se adopten las decisiones y acciones orientadas a fortalecer los controles que debe aplicar el Ente Territorial  respecto del Organismo de Tránsito en esta materia. </t>
    </r>
  </si>
  <si>
    <t>Poner en conocimiento de los entes de control  el hallazgo y las presuntas irregularidades a efectos que dentro de su competencia, se adelanten las investigaciones correspondientes.</t>
  </si>
  <si>
    <r>
      <t>1.</t>
    </r>
    <r>
      <rPr>
        <sz val="9"/>
        <rFont val="Times New Roman"/>
        <family val="1"/>
      </rPr>
      <t xml:space="preserve">       </t>
    </r>
    <r>
      <rPr>
        <sz val="9"/>
        <rFont val="Calibri"/>
        <family val="2"/>
        <scheme val="minor"/>
      </rPr>
      <t xml:space="preserve">Poner en conocimiento de la Procuraduría General de la Nación los hechos, objeto del hallazgo para las investigaciones a que haya lugar. </t>
    </r>
  </si>
  <si>
    <r>
      <rPr>
        <sz val="9"/>
        <rFont val="Times New Roman"/>
        <family val="1"/>
      </rPr>
      <t xml:space="preserve">2.    </t>
    </r>
    <r>
      <rPr>
        <sz val="9"/>
        <rFont val="Calibri"/>
        <family val="2"/>
        <scheme val="minor"/>
      </rPr>
      <t>Poner en conocimiento de la Oficina de Control Interno Disciplinario competente de investigar a los servidores públicos del Organismo de Tránsito, los hechos objeto del hallazgo para las investigaciones pertinentes.</t>
    </r>
  </si>
  <si>
    <t>3.       Poner en conocimiento de la Oficina de Control Interno Disciplinario del Ministerio de Transportes a efectos que adelante las indagaciones a que haya lugar.</t>
  </si>
  <si>
    <t>4. Presentar denuncia penal para que investigue la presunta falsedad en documento público y demás que correspondan.</t>
  </si>
  <si>
    <t>Dirección de Transporte y Tránsito y Oficina Asesora Jurídica</t>
  </si>
  <si>
    <r>
      <t>1.</t>
    </r>
    <r>
      <rPr>
        <sz val="9"/>
        <rFont val="Times New Roman"/>
        <family val="1"/>
      </rPr>
      <t xml:space="preserve">       </t>
    </r>
    <r>
      <rPr>
        <sz val="9"/>
        <rFont val="Calibri"/>
        <family val="2"/>
        <scheme val="minor"/>
      </rPr>
      <t xml:space="preserve">Generar una Circular dirigida a todos los Organismos de Tránsito del país, en la que se reiterará el marco normativo aplicable a ese trámite respectivo, responsabilidades de los Organismos de Tránsito y controles asociados con el mismo. </t>
    </r>
  </si>
  <si>
    <t>Oficio Circular</t>
  </si>
  <si>
    <t>Solicitar reunión con la Contraloría General de la República, con el fin de analizar el presente tema.</t>
  </si>
  <si>
    <t>Solicitar con la Contraloría General de la República, con el fin de analizar el presente tema.</t>
  </si>
  <si>
    <t>Reunión</t>
  </si>
  <si>
    <t xml:space="preserve">Hallazgo No. 19. Operación del Sistema Estratégico de Transporte Público – SETP de Armenia –Administrativo-
Los mecanismos de seguimiento a las políticas de operación del sistema Estratégico de Transporte Público - SETP de Armenia, que debía efectuar el Ministerio de Transporte en cumplimiento de lo establecido en la Resolución 269 de 2012, no han logrado los efectos de impacto y eficacia que hubieren conllevado a que los Entes Gestores del proyecto, hubieren dado cumplimiento a las metas de operación del sistema, en los términos y plazos establecidos en el Conpes 3572 de 2009.
Lo anterior,  prolonga el acceso a la prestación de un servicio de transporte de calidad, oportuno y confiable para la población de la ciudad de Armenia y sus alrededores. </t>
  </si>
  <si>
    <t>• Cumplimiento del Modelo de Seguridad y Privacidad de la Información
Se evidenció que la entidad no tiene definido un procedimiento dentro del Modelo de Seguridad y Privacidad de la Información, respecto del monitoreo que permita al Ministerio medir el avance de las acciones definidas en el Manual de Gobierno en Línea determinados por el Ministerio de Tecnologías de la Información y Comunicaciones, tal como lo estableció el MinTic en oficio con código TRD: 322 de 22 de mayo de 2017 .
Lo anterior ya que no se ha adelantado gestión tendiente a dar cumplimiento a lo establecido en el Decreto 1078 de 2015, Título 9, capítulo 1. Artículo 2.2.9.1.3.2, sección 3 y directrices del MinTic, respecto a la medición y monitoreo del programa de Gobierno en Línea, cuyo reporte debe efectuar las entidades y organismos de la Rama Ejecutiva del Poder Público del Orden Nacional, en el Formulario Único de Reporte de Avance de la Gestión (FURAG) o el que haga sus veces, de acuerdo con lo señalado en el Decreto 2482 de 2012. 
Generándose el riesgo de que la entidad no tenga ningún avance o no se pueda tener certeza de la implementación del Sistema de Gobierno en Línea para el Ministerio de Transporte. 
• Cumplimiento del Componente TIC para la Gestión
Efectuado un seguimiento al avance al componente de TIC para la gestión, Año 2016 del Ministerio de Transporte, se estableció que el Componente de gestión tuvo un cumplimiento ponderado del 42,1%, y así lo ratifico el Subdirector de Gestión Pública del Ministerio de Tecnologías de la Información y Comunicaciones, mediante respuesta de correo electrónico de 24 de mayo de 2017 a requerimiento de la CGR mediante oficio 2017EE0054629 del 3 de mayo de 2017.
Lo anterior ya que no se ha dado cumplimiento por parte de la entidad, a la meta del componente de TIC para la Gestión de acuerdo al decreto 1078 de 2015, Título 9, capítulo 1. Artículo 2.2.9.1.3.2, sección 3 Medición, Monitoreo y Plazos, la cual debería corresponder a un avance del 50%.
Llevando a un incumplimiento no solo del programa descrito, si no a que otros parámetros del componente TIC, no hubieran sido realizados, tales como los relacionados al cumplimiento del Plan Estratégico de TI, Catálogo de componentes de información (datos, información, servicios y flujos de información,  plataforma  de interoperabilidad, mecanismos de aseguramiento, control, inspección y   mejoramiento de la calidad de los componentes de información, cumplimiento de gestión de componentes de información y otros parámetros de cuya implementación se desconoce su avance.</t>
  </si>
  <si>
    <t>Oficina Asesora de Planeación
Viceministro de Transporte - ITS</t>
  </si>
  <si>
    <t>Oficina Asesora de Planeación
Viceministro de Transporte - ITS
Grupo Informática</t>
  </si>
  <si>
    <t>Viceministro de Transporte - ITS</t>
  </si>
  <si>
    <t>Emitir informe sobre estado y ubicación de vehículos (DT) y diagnostico desde Defensa Judicial  sobre acciones a seguir (OAJ)</t>
  </si>
  <si>
    <t xml:space="preserve">Informe y Diagnostico </t>
  </si>
  <si>
    <t>Dirección Territorial Risaralda
Subdirección Administrativa y Financiera</t>
  </si>
  <si>
    <t>Viceministerio de Transporte  / Grupo Seguridad Vial</t>
  </si>
  <si>
    <t>Viceministerio de Transporte  Subdirección de Tránsito/ Grupo Seguridad Vial</t>
  </si>
  <si>
    <t xml:space="preserve"> Dirección de Transporte y Tránsito / UMUS</t>
  </si>
  <si>
    <t xml:space="preserve"> Dirección de Transporte y Tránsito</t>
  </si>
  <si>
    <t>Hallazgo 35. Ejecución proyectos modo Transporte Fluvial (Administrativo).  
En el numeral 14.3 del Artículo 14 del Decreto 087 de 2011, determina como función de la Dirección de Transporte y Tránsito: Planear, dirigir, coordinar, controlar y evaluar, en coordinación con el Despacho del Viceministro de Transporte, la ejecución de las políticas, planes, programas y proyectos relacionados con la gestión del transporte, tránsito y seguridad en los modos carretero, marítimo, fluvial y férreo. Para la vigencia 2014, la entidad programó la ejecución del proyecto “Fortalecimiento e implementación de políticas y regulaciones técnicas para el modo de Transporte Fluvial Nacional”. En la ficha BPIN se observa que este proyecto está orientado a mejorar la atención sectorial para el desarrollo del modo de transporte fluvial, en donde se describe el problema de la desactualización de las políticas en materia de transporte fluvial. La asignación presupuestal para este proyecto para el año 2014, fue de $1.000 millones, sin embargo, tan sólo se ejecutó $6 millones . De acuerdo a la respuesta de la entidad , se informa que se tenía planeada la elaboración de dos contratos principalmente, uno el desarrollo de la Herramienta para el Registro Único Fluvial RUF y un estudio de oferta y demanda de pasajeros en diferentes sectores; los cuales no fueron suscritos y quedaron para la vigencia 2015. 
Lo anterior debido a la falta de planeación en el desarrollo de políticas y regulaciones técnicas, lo cual se traduce en limitaciones en la toma de decisiones para fortalecer en este modo de transporte, que coadyuvarían en el desarrollo de las vías fluviales de la Nación y de las actividades fluviales y portuarias</t>
  </si>
  <si>
    <t>Dirección de Transporte y Tránsito - GRUPO RUNT</t>
  </si>
  <si>
    <t>Dirección de Transporte y Tránsito - UMUS</t>
  </si>
  <si>
    <t>Dirección de Transporte y Tránsito - 
UMUS</t>
  </si>
  <si>
    <t>Dirección de Transporte y Tránsito - RUNT</t>
  </si>
  <si>
    <t xml:space="preserve">Dirección de Transporte y Tránsito/ UMUS </t>
  </si>
  <si>
    <t>Oficina Asesora de Planeación
Viceministerio de Transporte - ITS</t>
  </si>
  <si>
    <t>Oficina Asesora de Planeación
Viceministerio de Transporte - ITS
Grupo Informática</t>
  </si>
  <si>
    <t>Viceministerio de Transporte - ITS</t>
  </si>
  <si>
    <t>Emitir informe sobre estado y ubicación de vehículos (DT) y diagnóstico desde Defensa Judicial  sobre acciones a seguir (OAJ)</t>
  </si>
  <si>
    <t xml:space="preserve"> Dirección de Transporte y Tránsito - Coordinación Grupo RUNT</t>
  </si>
  <si>
    <t xml:space="preserve"> Dirección de Transporte y Tránsito - Oficina Asesora Jurídica</t>
  </si>
  <si>
    <t>Grupo Jurisdicción Coactiva
Grupo Ingresos y Cartera</t>
  </si>
  <si>
    <t>Secretario Subcomité Financiero</t>
  </si>
  <si>
    <t>Oficina Asesora de Jurídica - Grupo Jurisdicción Coactiva
Grupo Ingresos y Cartera</t>
  </si>
  <si>
    <t>Oficina Asesora de Jurídica - Grupo Jurisdicción Coactiva</t>
  </si>
  <si>
    <t>Solicitar y realizar la capacitación para supervisores e interventores sobre el contenido y aplicación de manual de supervisión e interventoría.</t>
  </si>
  <si>
    <t xml:space="preserve">Oficio dirigido a Gobernación del Departamento del Huila solicitando por ser el competente la formulación de acciones para fortalecer los controles </t>
  </si>
  <si>
    <t>Poner en conocimiento del ente territorial  como máxima autoridad a nivel departamental el hallazgo y las presuntas irregularidades a efectos que dentro de su competencia, se adelanten las investigaciones a que haya lugar.</t>
  </si>
  <si>
    <r>
      <t>1.</t>
    </r>
    <r>
      <rPr>
        <sz val="9"/>
        <rFont val="Times New Roman"/>
        <family val="1"/>
      </rPr>
      <t xml:space="preserve">       </t>
    </r>
    <r>
      <rPr>
        <sz val="9"/>
        <rFont val="Calibri"/>
        <family val="2"/>
        <scheme val="minor"/>
      </rPr>
      <t>Remitir oficio a la Gobernación del Departamento del Huila, informando la situación y solicitando que en el evento de encontrar presuntas irregularidades se de traslado a la Oficina de Control Interno Disciplinario o quien haga sus veces para las indagaciones pertinentes.</t>
    </r>
  </si>
  <si>
    <t>Reiterar marco normativo en materia de políticas de tránsito y transporte</t>
  </si>
  <si>
    <t>Con respecto al hallazgo 25, el Ministerio de Transporte tomó acciones concretas para la designación de su CIO (Chief Information Oficer), esto se dio a partir del 28 de marzo de 2017, persona que desde el mismo momento de su elección, adelantó las gestiones con MinTic para conocer el estado actual del Cumplimiento Estrategia de Gobierno en Línea y seguir planteando todas las acciones pertinentes para el cumplimiento de la Medición, monitoreo y plazos establecidos en el decreto1078 de 2015. No obstante, dada la importancia del CIO para el Ministerio de Transporte se decide por parte de la administración nombrar un funcionario de planta Diego Fernando Meneses Trujillo a partir del 14 de septiembre quien desde su momento ha venido cooperando con el MINTIC y continuando con las acciones pertinentes para dar respuesta a la estrategia GEL sectorial que lleva acabo el Ministerio de Transporte.
Se realizaran reuniones con los CIO del sector para continuar con la articulación de la Estrategia GEL a nivel sectorial. Por otra parte, se realizará el nombramiento del oficial de seguridad de la información para la entidad con respecto al cumplimiento de la directriz presidencial.</t>
  </si>
  <si>
    <t>PLAN VIGENCIA 2014
Los sistemas de Bucaramanga, Medellín y Cali, presentan plan de acción en cumplimiento de la circular conjunta de sostenibilidad emitida por el Ministerio de Transporte, DNP, Ministerio de Hacienda y Crédito Público, Superintendencia de Puertos y Transporte y Procuraduría General de la Nación, el cual se desarrolla en tres etapas a saber: evaluación del servicio, plan de choque y plan de mejoramiento. Los planes de acción se encuentran en revisión por parte de las entidades del orden nacional.</t>
  </si>
  <si>
    <t xml:space="preserve">PLAN VIGENCIA 2014
Previamente se elaboraron y reportaron los informes técnicos de:  Montería, Armenia, Bucaramanga, Cartagena y Sincelejo. 
Con corte a julio de 2017, se cuenta con los informes técnicos de: Cali, Medellín, Bogotá, Barranquilla, Pereira, Valledupar, Santa Marta, Pasto, Popayán, Neiva y Soacha. Adicionalmente en los planes de acción presentados por los Sistemas en virtud de la circular conjunta de sostenibilidad se evaluaron diferentes aspectos que afectan la operación del sistema como es el caso del estado de los cronogramas de implementación, estado actual de vinculación de flota, nivel de cobertura del sistema, proceso de chatarrización, cronograma de desmonte de rutas del TPC, Gestión de la demanda, entre otras. </t>
  </si>
  <si>
    <t xml:space="preserve">PLAN VIGENCIA 2014
Previamente se elaboraron y reportaron los informes técnicos de:  Montería, Armenia, Bucaramanga, Cartagena y Sincelejo. 
Con corte a julio de 2017, se cuenta con los informes técnicos de: Cali, Medellín, Bogotá, Barranquilla, Pereira, Valledupar, Santa Marta, Pasto, Popayán, Neiva y Soacha. Adicionalmente en los planes de acción presentados por los Sistemas en virtud de la circular conjunta de sostenibilidad se evaluaron diferentes aspectos que afectan la operación del sistema como es el caso del estado de los cronogramas de implementación, estado actual de vinculación de flota, nivel de cobertura del sistema, proceso de chatarrización, cronograma de desmonte de rutas del TPC, Gestión de la demanda, entre otras. </t>
  </si>
  <si>
    <t>Oficina Asesora de Planeación /
Dirección de Transporte y Tránsito</t>
  </si>
  <si>
    <t>Proyectar oficio dirigido a Organismo de tránsito del Huila, indicándole sobre el hallazgo de la contraloría, solicitándole que presente un plan de mejoramiento de sus procesos tendiente a subsanar en ese Organismo las  debilidades en los controles de coordinación e información implementados por para el proceso de matrícula de vehículos de transporte de carga, indican del que el hallazgo  identificado de vehículos de transporte de carga, cuya matrícula inicial no se generó con los requisitos exigidos en las normas,  genera un presunto detrimento patrimonial , que podría generar una posible responsabilidad fiscal, penal y disciplinaria, en cuantía de $600 millones.</t>
  </si>
  <si>
    <t>Realizar las acciones de registro e ingreso al almacén del elemento Switch Cord para que se efectúe la actualización de inventario con respecto a dicho elemento.</t>
  </si>
  <si>
    <t>Dirección de Transporte y Tránsito- Reposición vehicular</t>
  </si>
  <si>
    <t>AUDITORIA VIGENCIA 2015
El miércoles 21 de diciembre de 2016, según Acta No. 005,  se realizó la reunión con el Subcomité Financiero y de Inversiones, donde aprobaron $123,000,000  de remisibilidad contable para aprobación del Comité de desarrollo Administrativo
Con memorandos radicados   20163290118273 del 25 de julio de 2016  y 20163270233923 del 11/10/2016  se solicito  a la Oficina Asesora Jurídica suministrar información de los procesos que se les puede aplicar remisibilidad con el fin de citar al Subcomité Financiero y de inversiones.</t>
  </si>
  <si>
    <t>PLAN VIGENCIA 2014
La metodología de planes viales ya se tiene formulada, en cuanto a la  implementación se hará mediante resolución, la cual se encuentra en revisión por parte de la Oficina Asesora Jurídica del Ministerio de Transporte, la cual fue remitida pendiente el memorando No. 20165000250193, del 2 de noviembre de 2016.</t>
  </si>
  <si>
    <t xml:space="preserve">HALLAZGO  48. Procedimientos, controles y mapa de  riesgos en defensa judicial y pago de sentencias  - Administrativo.
De la prueba de recorrido realizada  por la CGR a la Oficina Asesora Jurídica del MT, se pudo establecer que los procedimientos, controles y mapa de riesgos de la defensa judicial y del pago de sentencias del MT no son integrales, hecho que se evidencia por lo siguiente:
e) El procedimiento de defensa judicial publicado e implementado por el MT  no presenta tablero de indicadores, ni tampoco tiene regulado dentro de su SGC (plataforma DARUMA 4) el procedimiento para establecer su defensa judicial. De otra parte, el procedimiento presentado dentro de la prueba de recorrido, se encuentra desactualizado frente a las últimas directrices establecidas en el CPACA , en especial en lo concerniente al proceso de traslado y notificación de las demandas , etapas  probatorias y alegatos de conclusión.  
f) El mapa de riesgos existe, pero el mismo no ha sido actualizado por la entidad desde abril de 2010, existen riesgos  no contenidos en el MAPA DE RIESGOS (Código DJU-R-001) vigente en la entidad, el actual solo contiene h) No existe un procedimiento oficializado que permita evidenciar los controles establecidos por el proceso desde el momento del pago de una sentencia judicial hasta el momento de ser presentado en el Comité de Conciliaciones para determinar si se inicia o no acción de repetición . </t>
  </si>
  <si>
    <t>Oficina Asesora Jurídica</t>
  </si>
  <si>
    <t xml:space="preserve">HALLAZGO 49. Control a la gestión procesal de la entidad - Administrativo. f) Teniendo en cuenta la importancia que tiene para la entidad el SISTEMA UNICO DE GESTION E INFORMACION LITIGIOSA DEL ESTADO – LITIGOB , como mecanismo esencial de control de su gestión procesal, se verifican debilidades en su debida alimentación y actualización, hecho que se demuestra en los informes de las auditorías realizadas por la Oficina de Control Interno del MT durante la vigencia 2014g) De la prueba de recorrido realizada al Grupo de Defensa Judicial del MT, se verifican dificultades para la obtención de la información al interior de la entidad y construcción de efectivos medios de prueba que respalden y consoliden la posición institucional frente a los debates judiciales de la entidad, buscando la obtención de su eficaz defensa jurídica. 
h) De la prueba antes mencionada, se pudo establecer que el Grupo Defensa Judicial en la sede central tiene dificultades para coordinar un efectivo control y seguimiento al personal profesional encargado de la defensa judicial de la entidad en sus Direcciones Territoriales. 
i) En una visita realizada el pasado 10 de febrero de 2015 a las instalaciones del Grupo de Defensa Judicial de la Oficina Asesora Jurídica del MT, se realizó un muestreo aleatorio a 10 expedientes de control procesal, con el objeto de examinarlos y cotejar información contenidos en los expedientes contra la contenida en su sistema de control, encontrando que el Proceso 404339 de 2013 seguido contra este ministerio, no reporta actividades procesales en dicho sistema.
Falta de mantenimiento al sistema de gestión documental , observando 437 radicados pendientes de depuración que corresponden a las vigencias 2011, 2012 y 2013, hecho que se demuestra con las pruebas de auditoria realizados por la Oficina de Control Interno del MT  durante la vigencia 2014.
</t>
  </si>
  <si>
    <t xml:space="preserve">PLAN VIGENCIA 2014
Se realizó  Socialización del Manual de Contratación el día 23 de diciembre de 2016 a las 10:00 a.m.  en el Auditorio Modesto Garcés, por invitación de la Dra. ISABEL CRISTINA VARGAS SINISTERRA COORDINADORA GRUPO CONTRATOS – Oficina Asesora Jurídica.
Se realizó mesa de trabajo entre la Coordinación del Grupo Contratos y el personal del mismo. Se asignaron tareas específicas y tiempo de entrega. Se debe elaborar Matriz de Riesgos para los procesos de contratación. </t>
  </si>
  <si>
    <t xml:space="preserve">Hallazgo 16. Fallas en la Comunicación y Ausencias de Procedimiento (Administrativo)
La Resolución 008188 del 3 de septiembre de 2012 delegó en el Subdirector de Talento Humano y en el Subdirector Administrativo y Financiero la ordenación del gasto y el pago de todas las obligaciones sin límite de cuantía  a cargo de la entidad, originadas en procesos judiciales, pago de condenas, provenientes de sentencias, conciliaciones, laudos arbitrales o cualquier otro mecanismo; así mismo la facultad de determinar la procedencia de acciones contra terceros como consecuencia de su conducta dolosa o gravemente culposa y que haya dado reconocimiento indemnizatorio por parte del Estado se encuentra otorgada al Comité de Conciliación y Defensa Judicial.
De tal forma, no se refleja una comunicación periódica entre la Oficina Asesora Jurídica y las dos Subdirecciones mencionadas, que permita realizar un cruce entre los pagos efectivamente realizados por estas dependencias a fin de realizar el correspondiente análisis con observancia de los términos, para determinar si obedecen a la conducta descrita en el párrafo anterior, es decir, no cuentan con un procedimiento claro y documentado donde una vez realizado el pago o el último pago si es el caso se informe a la oficina correspondiente, con el fin de iniciar las acciones pertinentes, la acción civil o disciplinaria y evitar un detrimento de carácter pecuniario mayor. </t>
  </si>
  <si>
    <t>Oficina Asesora Jurídica - Grupo Defensa Judicial</t>
  </si>
  <si>
    <t>Oficina Asesora Jurídica - Grupo Defensa Judicial 
 Grupo Contratos</t>
  </si>
  <si>
    <t>Oficina Asesora Jurídica - Grupo Defensa Judicial
Grupo Contratos</t>
  </si>
  <si>
    <t xml:space="preserve">Hallazgo 14 Contrato 110 de 2014 (Administrativo y presunta incidencia Disciplinaria). . El artículo 3 de la Ley 489 de 1998, estipula que la función administrativa se desarrollará conforme a los principios constitucionales, entre otros, los principios de eficiencia y eficacia. 
En el literal i, del numeral 8.3 del Manual de Supervisión e Interventoría de contratos de la entidad, adoptado mediante la Resolución[2] 2444 del 18 de junio de 2010, establece que el Supervisor de los contratos que… “Entregar a la Oficina Asesora Jurídica – Grupo Contratos, los documentos que se generen con ocasión de la ejecución del contrato o convenio.  La anterior obligación debe hacerse dentro de los cinco (5) días hábiles siguientes a la elaboración o suscripción del documento correspondiente. Deberá mantener al día la documentación de los contratos y/o convenios y controlar el archivo con la finalidad de integrar un expediente claro y completo del desarrollo del contrato y/o convenio”.
Literal d del numeral 8.3 del Manual de supervisión describe: ”Impartir al contratista las instrucciones escritas que se requieran para el adecuado desarrollo del contrato y exigir la presentación de informes mensuales sobre su ejecución, así como los demás informes que solicite el Ministerio de Transporte con estricto apego al Pliego de Condiciones, el Contrato y los demás documentos del proceso de selección”
El 24 de enero de 2014 la Entidad suscribió el contrato 110, cuyo objeto es: “prestación de servicios profesionales para el seguimiento y control de la planeación estratégica e implementación de los registros que componen el Registro Único Nacional de Tránsito”, por un valor total de $45 millones.
En el documento “Estudios y Documentos Previos” se describe la necesidad de contratar un profesional…” a fin de que haga seguimiento y control a la planeación estratégica e implementación de los registros que componen el Registro único Nacional de Tránsito”.
No se observa en los informes que entregó el contratista, el cumplimiento expreso del objeto ni de las obligaciones del contrato. No se soporta el seguimiento y control a la planeación estratégica, solo se describen acciones realizadas mes tras mes, sobre la creación de la Agencia Nacional de seguridad vial y otras actividades. 
Aun cuando la entidad en su respuesta manifiesta que las actividades realizadas por el contratista corresponden a las que fueron establecidas en el contrato, los documentos que reposan en el expediente contractual no soportan dichas labores.
Lo anterior por deficiente seguimiento y control en la ejecución del contrato. Lo que trae como consecuencia, una posible comisión de una conducta disciplinaria por incumplimiento a lo establecido en el literal i del numeral 8.3, literal d del numeral 8.3, del Manual de Supervisión e Interventoría de contratos y desconociendo el debido cumplimiento de los deberes y prohibiciones contenidos en los artículos 34 y 35 establecidos en la Ley 734 de 2002. </t>
  </si>
  <si>
    <t>Oficina Asesora Jurídica - Grupo Contratos</t>
  </si>
  <si>
    <t>Oficina Asesora Jurídica  - Grupo Jurisdicción Coactiva
Grupo Ingresos y Cartera</t>
  </si>
  <si>
    <t>Oficina Asesora Jurídica - Grupo Jurisdicción Coactiva
Grupo Ingresos y Cartera</t>
  </si>
  <si>
    <t>Oficina Asesora Jurídica - Grupo Jurisdicción Coactiva</t>
  </si>
  <si>
    <t>Grupo de Inventarios y Suministros
Grupo de Contabilidad</t>
  </si>
  <si>
    <t xml:space="preserve">Hallazgo No. 6 Medidas saneamiento registro inicial de vehículos de carga –Administrativo-
Con respecto al Decreto 153  de 2017, la contraloría afirma que en revisión efectuada en el sistema Runt, de una selectiva de placas de vehículos de transporte de carga, y de la información suministrada por la entidad al requerimiento de la comisión de Contraloría , se observó que muchos de los vehículos registrados en este sistema presentan omisión de datos como: motor, línea, capacidad de carga, peso bruto vehicular, modelo, organismo de tránsito; se desconoce si fue desintegrado, si hubo cancelación de matrícula y algunos continúan activos en el sistema, al igual de algunos que  les otorgó el reconocimiento económico, al consultar las placas en el sistema Runt, éste genera el siguiente mensaje: “. Los datos registrados no corresponden con los propietarios activos para el vehículo consultado” y para otras placas , “Para el vehículo consultado no hay información registrada en el sistema”. Es de anotar y de acuerdo a la respuesta de la entidad, que lo referido para estas placas es que efectivamente algunas no se encuentran en el Runt, en otra no coinciden los datos en el Sistema y otros, en el Runt no se encuentran datos asociados que permitieran dar el reconocimiento económico. Información relevante e importante para el Ministerio, por cuanto tiene la responsabilidad  de realizar una anotación en el registro de aquellos vehículos que presentan omisiones; información que debe ser verificada  en el sistema Runt, por los generadores de carga o las empresas de transporte habilitadas para la prestación del servicio en la modalidad de carga, así como para las Sociedades Portuarias, los cuales deben verificar en este sistema si  los vehículos que  contraten la prestación del servicio o expida manifiestos de carga  o que estén en proceso de enturnamiento, presentan omisiones en el cumplimiento de las condiciones y los procedimientos establecidos en la normativa vigente al momento de su registro inicial, acorde con lo señalado en el Decreto 153/17 . Lo anterior puede generar que estas empresas contraten y generen manifiestos de carga, o en el caso de las Sociedades portuarias cuando realicen el proceso de enturnamiento, permitan prestar estos servicios a vehículos que presentan omisiones en el cumplimiento de las condiciones y los procedimientos establecidos en la normativa vigente al momento de su registro inicial, con el agravante de que se les  adelanten investigaciones por esta omisión, por parte de la Superintendencia de Puertos y Transporte  dentro del marco de sus competencias.
</t>
  </si>
  <si>
    <t xml:space="preserve"> En revisión efectuada en el sistema Runt, de una selectiva de placas de vehículos de transporte de carga, y de la información suministrada por la entidad al requerimiento de la comisión de Contraloría , se observó que muchos de los vehículos registrados en este sistema presentan omisión de datos. 
Información relevante e importante para el Ministerio, por cuanto tiene la responsabilidad  de realizar una anotación en el registro de aquellos vehículos que presentan omisiones; información que debe ser verificada  en el sistema Runt, por los generadores de carga o las empresas de transporte habilitadas para la prestación del servicio en la modalidad de carga, así como para las Sociedades Portuarias, los cuales deben verificar en este sistema si  los vehículos que  contraten la prestación del servicio o expida manifiestos de carga  o que estén en proceso de enturnamiento, presentan omisiones en el cumplimiento de las condiciones y los procedimientos establecidos en la normativa vigente al momento de su registro inicial, acorde con lo señalado en el Decreto 153/17 . 
Lo anterior puede generar que estas  empresas contraten y generen manifiestos de carga, o en el caso de las Sociedades portuarias cuando realicen el proceso de enturnamiento, permitan prestar estos servicios a vehículos que presentan omisiones en el cumplimiento de las condiciones y los procedimientos establecidos en la normativa vigente al momento de su registro inicial, con el agravante de que se les  adelanten investigaciones por esta omisión</t>
  </si>
  <si>
    <t>Hallazgo No. 7 Listado vehículos registro inicial –Administrativo-
El artículo segundo del Decreto 153 de 2017, modificó el artículo 2.2.1.7.7.1.5 del decreto 1079 de 2015, en cuanto a “…El Ministerio de Transporte, en un término de treinta (30) días hábiles contados a partir del 3 de febrero de 2017, enviará a los organismos de tránsito los listados de los vehículos que presuntamente presentan omisiones en su registro inicial, resultantes del cruce de información realizado entre los vehículos registrados que son objeto del programa de reposición vehicular, frente a las certificaciones de cumplimiento de requisitos expedidas y las pólizas aprobadas.” De estos listados entregados a los organismos de tránsito, esta comisión efectuó una revisión  y verificación de manera selectiva de placas de vehículos de transporte de carga, encontrando que se omitió el  envío de las placas que dentro de las bases de datos del Ministerio, tienen asociados certificados de cumplimiento de requisitos o resoluciones, con los cuales ingresaron nuevos vehículos; documentos que no se tiene certeza si fueron emitidos por el Ministerio; toda vez que en visitas realizadas por la Contraloría  a diferentes organismos de Tránsito, se evidenció en las carpetas originales que reposan en dichos entes, que, para algunas placas los documentos soportes de la matrícula del vehículo, no eran originales, otros fueron utilizados para el ingreso de varios vehículos y en otros casos, no fueron expedidos por el Ministerio . Además, se observa en la norma mencionada que se les otorgó a los organismos de tránsito, un término de dos (2) meses contados a partir del suministro de la información por el Ministerio de Transporte, para indicar al Grupo de Reposición Vehicular de la entidad, la omisión en la que se encuentran los vehículos y se le confiere la obligación a estos organismos, de comunicar al propietario del vehículo dicha situación e informarles la posibilidad de acogerse o no al procedimiento de saneamiento; Sin embargo, no se evidencia, que los mismos Organismos de Tránsito, deban enviar al Ministerio relación de estas comunicaciones  con el fin de que la entidad logre hacer un seguimiento efectivo del cumplimiento de la norma, tanto de los organismos de tránsito como de los propietarios de los vehículos, máxime si en la misma norma se describe…”En los casos en que no sea posible efectuar el saneamiento del registro de los vehículos de carga, entre otras circunstancias porque el propietario actual no postuló el vehículo que presenta omisiones en su registro inicial y no adelantó los procedimientos establecidos en la presente Subsección, los Organismos de Tránsito deberán iniciar las acciones legales tendientes a obtener la nulidad de los actos administrativos expedidos por ellos mismos, a través de los cuales se efectuó el registro inicial del vehículo de transporte de carga que presenta omisiones en dicho registro”.  Con respecto a lo anterior, el Ministerio informa a la comisión de la Contraloría que el Ministerio, dejará una anotación de los vehículos mal matriculados en el sistema Runt, lo cual genera efectos directos sobre la expedición de manifiestos de carga y enturnamiento en puertos. Sin embargo, continúa la incertidumbre, si serán saneados administrativamente, todos los vehículos que ingresaron desde el año 2005, bajo la política de cumplimiento de requisitos y si luego de este proceso, quedará en el sistema Runt, la información completa y veraz, con el fin de que se puedan tomar decisiones acertadas.</t>
  </si>
  <si>
    <t xml:space="preserve">Hallazgo No. 8 Política modernización parque automotor de carga -Administrativo-
Con  el Decreto 1514 de septiembre de 2016,  se adoptaron medidas especiales y transitorias para resolver  la situación  administrativa de  vehículos de  transporte  de carga  que  presentan  omisiones en su  registro inicial entre los años  2005 y  2015. Mediante Decreto 153 de 2017 se modifica y adiciona la Subsección 1 de la Sección 7 del Capítulo 7 del Título 1 de la Parte 2 del Libro 2 del Decreto 1079 de 2015, en relación con las medidas especiales y transitorias para normalizar el registro inicial de vehículos de transporte de carga. Con Resolución 332 de 2017 se definen las condiciones y el procedimiento de los trámites inherentes a la política pública de modernización del parque automotor de carga y se dictan otras disposiciones. Del análisis a esta política emitida por el Ministerio de Transporte se observó lo siguiente: • La norma no establece el procedimiento que se les dará a los vehículos que se matricularon con la misma aprobación de la caución o resolución; máxime si en algunos de los documentos soportes para el ingreso de los vehículos de transporte de carga, no se determinaron las características del vehículo aceptado para el registro inicial. • No se establece el número de años máximo que deben tener los vehículos que se postulen, no obstante que la entidad tiene certeza, que se encontraron vehículos  que no cumplían con los requisitos exigidos en las normas establecidas por el Ministerio para su postulación y algunos con más de 70 años de existencia . • El sistema Runt, aún permite a los Organismos de Tránsito, migrar información de vehículos de transporte de carga, migración que debió haberse efectuado desde el inicio del Runt . Lo anterior genera un riesgo que ingresen vehículos de carga con irregularidades en su connotación de validez y legalidad, por la falta de la implementación de controles y seguimientos por parte del Ministerio de Transporte, lo que impacta de manera negativa la política.                                          
</t>
  </si>
  <si>
    <t xml:space="preserve">La contraloría refiriéndose a  la  política emitida por el Ministerio de Transporte con respecto al  Decreto 1514 de septiembre de 2016, y a lo dispuesto en el  Decreto 153 de 2017,  observó lo siguiente:
• La norma no establece el procedimiento que se les dará a los vehículos que se matricularon con la misma aprobación de la caución o resolución; máxime si en algunos de los documentos soportes para el ingreso de los vehículos de transporte de carga, no se determinaron las características del vehículo aceptado para el registro inicial.  • No se establece el número de años máximo que deben tener los vehículos que se postulen, no obstante que la entidad tiene certeza, que se encontraron vehículos  que no cumplían con los requisitos exigidos en las normas establecidas por el Ministerio para su postulación y algunos con más de 70 años de existencia .  • El sistema Runt, aún permite a los Organismos de Tránsito, migrar información de vehículos de transporte de carga, migración que debió haberse efectuado desde el inicio del Runt .
Lo anterior genera un riesgo que ingresen vehículos de carga con irregularidades en su connotación de validez y legalidad, por la falta de la implementación de controles y seguimientos por parte del Ministerio de Transporte, lo que impacta de manera negativa la política. 
</t>
  </si>
  <si>
    <t xml:space="preserve">HALLAZGO 3. ADMINISTRATIVO - DISCIPLINARIA Y FISCAL- TARIFAS CARGADAS AL HQRunt(TRANSITO DE BUCARAMANGA)
Revisada la base de datos HQRunt de las tarifas 2015, cargadas por el Organismo de Tránsito de Bucaramanga y confrontadas con los valores fijados en el Acuerdo 020 de 2014, se evidenció que los conceptos de Costos físico de lámina, Fabricación de placa de moto, Fabricación de placa de vehículo y facturación, liquidados por el organismo de tránsito no se cargaron al aplicativo HQRunt, por lo cual se presentan  diferencias,   que conlleva a la pérdida de recursos en cuantía de $673.4 millones para la vigencia de 2015. 
recuerdan que la  RESOLUCIÓN 2395 DE 2009 dispuso en su : Artículo 3°. Derechos de tránsito. Para los efectos previstos en este artículo, entiéndase por Derechos de Tránsito el valor total facturado que cancelan los usuarios, propietarios y conductores de vehículos para obtener el beneficio de su matrícula y trámites asociados ante un Organismo de Tránsito para la obtención de las licencias y placas respectivas, según el caso, exceptuándose el concepto de retención en la fuente de vehículos en el evento que sea incluido en la factura. </t>
  </si>
  <si>
    <t xml:space="preserve">Falta de seguimiento y acompañamiento  a los Organismos de Tránsito y Concesión Runt que incide en la correcta liquidación y menores  valores transferidos  por especies venales a favor del MT. </t>
  </si>
  <si>
    <t>Revisada la base de datos HQRunt de las tarifas 2015 cargadas por el organismo de Tránsito de Bucaramanga, confrontadas con el valor en el Acuerdo 020  de 2014  del Consejo directivo del organismo,  se evidencia  Menores valores transferidos al MT  que conlleva a la pérdida de recursos en cuantía de $673.4 millones para la vigencia de 2015.</t>
  </si>
  <si>
    <t xml:space="preserve">
Finalizar la revisión de los valores registrados por conceptos de tarifas en el sistema HQRunt frente a los valores establecidos en los actos administrativos según corresponda Acuerdo Municipal o Distrital u Ordenanza Departamental. 
</t>
  </si>
  <si>
    <t>HALLAZGO 4. ADMINISTRATIVO - DISCIPLINARIA- ACUERDO DE TARIFAS DE TRÁNSITO DE BUCARAMANGA VIGENCIA 2015. A pesar de que la Resolución 2395 de 2009 en su artículo 4 establece que  " Anualmente, los Organismos de Tránsito del país deberán reportar en el Sistema del Registro Único Nacional de Tránsito –Runt–, las nuevas tarifas, de acuerdo con los protocolos establecidos, dentro de las veinticuatro (24) horas siguientes a su expedición por parte de las respectivas Asambleas Departamentales o Concejos Municipales según el caso" y que "  Cualquier modificación que un Organismo de Tránsito del país, efectúe en los valores de las tarifas de Derechos de Tránsito a su cargo, deberá reportarlo al Sistema del Registro Único Nacional de Tránsito –Runt–, de acuerdo con los protocolos establecidos, dentro de las veinticuatro (24) horas siguientes.", en junio de 2015el Organismo de tránsito  modificó las  tarifas de trámites y estas   se cargaron al HQRunt, sin acto administrativo que las soporte.</t>
  </si>
  <si>
    <t>Con Acuerdo 20 de 2014 el Consejo Directivo del OT de Bucaramanga  fijó el valor de tasas, tarifas derechos y servicios prestados, para vigencia 2015,  pero en junio de 2015 se modificaron tarifas de trámites , se cargaron al HQRunt, sin acto administrativo que las soporte. Contraviniendo lo estipulado en la normatividad vigente  lo que puede generar inconsistencias en la información reportada.</t>
  </si>
  <si>
    <t xml:space="preserve">
Finalizar la revisión de los valores registrados por conceptos de tarifas en el sistema HQRunt frente a los valores establecidos en los actos administrativos según corresponda Acuerdo Municipal o Distrital u Ordenanza Departamental. 
</t>
  </si>
  <si>
    <t xml:space="preserve">HALLAZGO 7 . ADMINISTRATIVO.DISCIPLINARIO - FISCAL. LIQUIDACIÓN 35% MATRICULAS  OT PEREIRA.  
En el Organismo de tránsito de Pereira se encontraron diferencias en la liquidación del 35% correspondiente al Ministerio de Transporte en cada uno de los trámites en la sección de matriculas  realizados en la plataforma Runt durante el año 2015.  Diferencias  totales por un valor  $1.246.132.029 del total de 41165 trámites, situación recurrente en 2015 y lo que va corrido en 2016.  
Por presunto incumplimiento a:   lo estipulado en  la ley 1005 de 2006 según la cual corresponde a las Asambleas Departamentales, Concejos Municipales o Distritales de conformidad  fijar el método y el sistema para determinar las tarifas por derechos de tránsito, correspondientes a licencias de conducción, licencias de tránsito y placa única nacional, las tarifas estarán basadas en un estudio económico sobre los costos del servicio con indicadores de eficiencia, eficacia y economía. Dentro de ese cálculo deberá contemplarse un 35% que será transferido por el correspondiente organismo de tránsito al Ministerio de Transporte, por concepto de costos inherentes a la facultad que tiene el Ministerio de Transporte de asignar series, códigos y rangos de la especie venal respectiva. La resolución 2395 de 2009 expresa que  entiéndase por Derechos de Tránsito el valor total facturado que cancelan los usuarios, propietarios y conductores de vehículos para obtener el beneficio de su matrícula y trámites asociados ante un Organismo de Tránsito para la obtención de las licencias y placas respectivas, según el caso, exceptuándose el concepto de retención en la fuente de vehículos en el evento que sea incluido en la factura. 
</t>
  </si>
  <si>
    <t>Presunto incumplimiento a la normativa,  no aplicación de la tabla que el MT  envió para el cálculo del 35%; falta de comunicación oportuna entre el Ministerio y los Institutos de tránsito; falta de comunicación oportuna por parte del  Runt y el Ministerio al organismo de tránsito, entonces se desconoció protocolo de cargue de información según oficio 2014401040381 de 10 dic de 2014.
Falta de seguimiento  y acompañamiento a los OT y Concesión Runt, que incide en la correcta liquidación y menores  valores transferidos por especies venales al MT para vig 2015.</t>
  </si>
  <si>
    <t>Elaborar el procedimiento de seguimiento, control y acompañamiento a los Organismos de Tránsito para el oportuno y correcto cargue y actualización de las tarifas en el aplicativo HQ Runt.
Efectuar mesas de seguimiento trimestral entre las áreas competentes  para verificar el cumplimiento del procedimiento previamente establecido.
Estructurar el proyecto de ley para que el valor de las tarifas del Ministerio no sea un porcentaje sino un valor fijo expresado en SMDLV.</t>
  </si>
  <si>
    <t xml:space="preserve">Finalizar la revisión de los valores registrados por conceptos de tarifas en el sistema HQRunt frente a los valores establecidos en los actos administrativos según corresponda Acuerdo Municipal o Distrital u Ordenanza Departamental. </t>
  </si>
  <si>
    <t xml:space="preserve">HALLAZGO 8. ADMINISTRATIVO - DISCIPLINARIA Y FISCAL.  LIQUIDACIÓN DEL 35 %  EN LICENCIAS DE CONDUCCIÓN  OT PEREIRA. En el Organismo de tránsito de Pereira se encontraron diferencias en la liquidación del 35% correspondiente al Ministerio de Transporte en cada uno de los trámites en la sección de licencias de conducción  en la plataforma Runt durante el año 2015.  Diferencias  totales por un valor  $538.5 millones  del total de30.456  trámites, situación recurrente en 2015 y lo que va corrido en 2016. Por presunto incumplimiento a:   lo estipulado en  la ley 1005 de 2006 según la cual corresponde a las Asambleas Departamentales, Concejos Municipales o Distritales de conformidad  fijar el método y el sistema para determinar las tarifas por derechos de tránsito, correspondientes a licencias de conducción, licencias de tránsito y placa única nacional, las tarifas estarán basadas en un estudio económico sobre los costos del servicio con indicadores de eficiencia, eficacia y economía. Dentro de ese cálculo deberá contemplarse un 35% que será transferido por el correspondiente organismo de tránsito al Ministerio de Transporte, por concepto de costos inherentes a la facultad que tiene el Ministerio de Transporte de asignar series, códigos y rangos de la especie venal respectiva. La resolución 2395 de 2009 expresa que  entiéndase por Derechos de Tránsito el valor total facturado que cancelan los usuarios, propietarios y conductores de vehículos para obtener el beneficio de su matrícula y trámites asociados ante un Organismo de Tránsito para la obtención de las licencias y placas respectivas, según el caso, exceptuándose el concepto de retención en la fuente de vehículos en el evento que sea incluido en la factura. </t>
  </si>
  <si>
    <t>AUDITORIA VIGENCIA 2015
Se realizó citación mediante radicado 20163200253583 del 9/11/2016 , posteriormente se realiza una nueva reunión con Acta de fecha 29 de noviembre, la que se llevó a cabo en la Secretaría General  con la participación de la Secretaria General del Ministerio,  Coordinador del Runt, directora de Transporte y Tránsito, Subdirectora de Tránsito ( e ), Jefe de la Oficina Asesora Jurídica y Subdirectora Administrativa y Financiera para establecer parámetros de trabajo y definir competencias en el desarrollo de este proceso.
Con memorando20174100047093 del 28 de marzo de 2017 se envió proyecto de ley por medio del cual se modifica el articulo 15 de la Ley 1005 de 2006.</t>
  </si>
  <si>
    <t>HALLAZGO 33. Administrativo - Afectaciones Deudoras  - Formularios y Especies Valoradas:
El saldo de la cuenta 140114  Deudores - Formularios y Especies Valoradas por $67.822 millones presenta incertidumbre  a 31 de Diciembre de 2015 por:
  Se encontró  una subestimación de $9.786 millones entre el valor reportado por el Grupo de Cartera para Especies Venales por un monto de $77.608 millones y lo registrado en la cuenta 140114 por $67.822 millones.   Lo anterior, sin desconocer la respuesta a la observación preliminar mediante la cual la Entidad  informa que posteriormente al envío de la información a la CGR, las áreas realizaron conciliación  quedando un saldo por conciliar  por $1.803,6 millones. 
Se encuentra afectado por reversiones realizadas en la vigencia las cuales ascienden a $59.017 millones, lo anterior por cuanto el Ministerio realizó reliquidación a los Operadores  del Runt.... "Con base en una interpretación de la ley diferente " las que sirvieron de base para realizar la causación.  En forma posterior, con base en un concepto de la Oficina Jurídica , se reversaron dichos cobros por el valor citado.   Esta situación genera incertidumbre por los valores cobrados y después de reliquidados  que ocasionaron las reversiones en los Estados contables.              
 Se llevó a la cuenta 290580 Otros Pasivos - Recaudos a favor de terceros- Recaudos por clasificar,  partidas correspondiente a la cuenta 140114 - Deudores- Formularios y Especies  valoradas por  $411.4 millones  y que correspondía a recaudos de cartera  llevados y recibidos  dentro de la vigencia 2015 de los cuales no se identificó el tercero o deudor.</t>
  </si>
  <si>
    <t>Hallazgo  1. Otorgamiento de Habilitaciones (Administrativo con presunta incidencia Disciplinaria). 
De conformidad al artículo 19 de la Ley 769 del 2001, Una vez realizado un seguimiento de las habilitaciones realizadas en la vigencia 2014 y que fueron seleccionadas como son: Centros de Diagnóstico Automotor, Centro de Enseñanza Automovilística, Centro de Reconocimiento Conductores, Centro Integral de Atención al Ciudadano, Empresas de servicio público de transporte de carga y Transporte Especial, de un total de 337 que se realizaron, fueron objeto de análisis 116, se encontró que en los Centros de Reconocimiento de Conductores , en siete casos, no queda plenamente demostrado por parte de estos centros, las condiciones y protocolos establecidos para la adecuada y eficiente interconexión con el Runt, con toda la relación de escáner, cámaras, pad firmas y posibles contratos, entre otros, estipulado en la Resolución 217 del 2014 y/o Resolución 012336 del 28 de diciembre del 2012, “ Demostrar el cumplimiento de las condiciones y protocolos establecidos para la adecuada y eficiente interconexión al Runt”, situación complementaria a la certificación que expide la ONAC . Esto además debe quedar en coordinación con la Superpuertos y Transporte, el cual debe ejercer el control a fin de mantener o no la habilitación. 
En cuanto a Centros de Enseñanza Automovilista  se presentó un caso en donde no se demuestra la disponibilidad de infraestructura para los salones de capacitación, de la infraestructura debe quedar plenamente demostrado al momento de la solicitud de la habilitación, tal como lo establece el Decreto 1500 del 2009 y Resolución 3245 del 2009. “ Contar con la infraestructura y dotación” requisito adicional a las certificaciones de la secretaría de educación e ICONTEC. 
Lo anterior debido a la deficiente verificación del cumplimiento de requisitos establecidos en la normatividad para cada una de las habilitaciones, incumplimiento a cabalidad de las funciones por parte de quienes revisan y aprueban los documentos constituyéndose una presunta falta disciplinaria  y conllevando a presuntas irregularidades en la habilitación de estos Centros.</t>
  </si>
  <si>
    <t xml:space="preserve">Estructurar proyecto de modificación del numeral 7 del articulo  8 de la Resolución 217 de 2014 indicando que la exigencia de la interconexión de los Centros de Reconocimiento de Conductores  con el Runt corresponde a un requisito de operación y no de habilitación de estos actores. </t>
  </si>
  <si>
    <t xml:space="preserve">La información sobre Transformaciones no se encuentra registrada en el Runt, ya que este inicio su operación en 2009 y las transformaciones fueron prohibidas antes desde el 2002. La migración realizada por los Organismos de Tránsito no obligo la referente a Transformaciones. </t>
  </si>
  <si>
    <t>Proyecto Administración Gerencia del Runt. 
Meta: Plan Integral de Seguridad . Calificación 0. 
Meta Mejoramiento Calidad de Datos / Validación Identidad de las Personas.  La calificación de 50 puntos es el resultado de verificar dos cosas: a) Las actuaciones seguidas tanto por la concesión Runt como por el Ministerio, buscando mantener en permanente actualización la base de datos del sistema y b) La ausencia (para la vigencia 2014) del convenio a suscribirse con la Registraría Nacional del Estado Civil a efecto de materializar el proceso de validación de identidad de usuarios del sistema)  Los Organismos de Tránsito no han migrado el 100% de la información de RNA  y la información de carga a Run tiene problemas de calidad de datos.
b)   Definir el mecanismo para implementará la validación de la huella con la RNEC, consultando  las implicaciones económicas y contractuales.</t>
  </si>
  <si>
    <t>a) Definir la estrategia para mejorar la calidad de datos del RNA y culminar la migración a Runt por parte de los Ots.
b)  Analizar las alternativas viables para implementar la validación de la huella con la BD de RNEC.</t>
  </si>
  <si>
    <t xml:space="preserve">Hallazgo 12 Cobros por inscripción de personas naturales y jurídicas en el Runt - Resolución Mintransporte número 2108 de 2015. ( Administrativo con presunta incidencia disciplinaria). La Resolución 2108 de 2015 expedida por el MT, en el numeral cuarto del artículo primero literal A, solo transcribe parcialmente[2] el nombre completo que debe llevar dicho registro, igual situación acontece con el numeral 52, cambiando la naturaleza del servicio que para este registro establece la Ley y extendiendo irregularmente el cobro de la tarifa a un mayor número de destinatarios como son “todas las Personas Naturales o Jurídicas, Públicas o Privadas”, teniendo en cuenta que legalmente los destinatarios de este registro son “todas las Personas Naturales o Jurídicas, Públicas o Privadas que prestan servicios al sector público”. .
Esta situación irregular ha generado que los actores del Runt apliquen el cobro de esta nueva tarifa de una manera general, teniendo solo que aplicarlo a las personas naturales y jurídicas que prestan sus servicios al sector tránsito, realizando un indebido cobro de esta tarifa a cargo de los usuarios del sistema y generando un ingreso indebido al concesionario del Runt, tal situación se hace evidente con la publicación electrónica realizada sobre este aspecto por la Secretaria de Tránsito y Transporte de Cali , así como del recibo de pago Davivienda número 05527821169 de julio 22 de 2015, donde se cobra la tarifa a una persona natural que no presta servicios al sector público, sino que dicho usuario está tramitando la expedición de su licencia de conducción. Lo anterior, evidencia falencias en la resolución expedida por el Ministerio, así como la deficiente vigilancia a la ejecución del contrato del Runt, que permitieron el cobro de manera generalizada a todas personas naturales y jurídicas que realizan trámites de tránsito, lo que constituye una conducta con presunta incidencia disciplinaria. 
Igualmente la entidad en su respuesta, manifiesta que “No obstante lo anterior y atendiendo a la observación efectuada por la entidad que usted representa y luego de un nuevo análisis con el equipo de trabajo del Ministerio de Transporte que tiene a su cargo el tema objeto de análisis, se ha considerado modificar los ordinales 52 y 53 del Numeral 4 Literal A del Artículo 1 de la Resolución 2108 de 2015, en el sentido de precisar que la tarifa de $10.100 establecida en la disposición antes mencionada se debe aplicar al registro de personas naturales o jurídicas, públicas o privadas que prestan servicios al sector público de transporte”. Esta modificación fue realizada mediante Resolución 3531 de septiembre 24 de 2015, norma que también  determina que los valores captados por este concepto y por cuenta de la concesión Runt deberán ser devueltos a los usuarios que efectuaron el pago en el término de un (1) mes, contado a partir de la publicación del presente acto administrativo.
</t>
  </si>
  <si>
    <t>Revisión de los actos administrativos existentes, frente al contrato 033 de 2007  y la Demanda Arbitral interpuesta por el concesionario contra el Ministerio de Transporte relacionada con la tarifa por inscripción de personas naturales y jurídicas ante el Runt y definición de la devolución de los dineros recaudados.</t>
  </si>
  <si>
    <t xml:space="preserve">Hallazgo 13. Niveles de Servicio y Operación - NSO. (Administrativo con presunta incidencia disciplinaria).  
El anexo B del contrato 033 de 2007, define en su cláusula séptima, que los acuerdos de niveles de servicio y de operación, son una serie de indicadores cuya medición mensual  garantizara al Ministerio la mejor calidad de servicio posible. Cuando los niveles de servicio y operación sean inferiores a los establecidos, el Concesionario estará obligado a incrementar los traslados  mensuales con destino al “fondo de reposición” en un porcentaje  que resultara después de aplicar la metodología descrita en dicho anexo.
El anexo B en su numeral 7 definen los siguientes indicadores con sus respectivos factores de calidad y los cuales deben iniciar su uso 24 meses después de firmada el acta de inicio del contrato: 
Sin embargo en agosto de 2015 aún siguen sin hacer un efectivo uso de los NSO, lo que indica debilidades en la supervisión del contrato e incumplimientos contractuales. Este incumplimiento contractual de más de 4 años, implica no contar con una de las herramientas fundamentales que permite medir y evaluar si el Runt funciona o no como sistema de información, además de verificar si el Concesionario está cumpliendo con las exigencias de servicio requeridas para un sistema de información de estas características, lo que constituye una conducta con presunta incidencia disciplinaria. 
</t>
  </si>
  <si>
    <t>Requerir a la concesión Runt para la firma de los nuevos Acuerdos de Niveles de Servicio.</t>
  </si>
  <si>
    <t>Enviar el documento que hoy se encuentra en jurídica con el proyecto de los nuevos ANS y con la metodología para su medición a la Concesión Runt y solicitar su suscripción. </t>
  </si>
  <si>
    <t>PLAN VIGENCIA 2014
Con radicado 20174010276871 del 13/07/2017 nuevamente se requiere al Runt para la firma del otro sí.</t>
  </si>
  <si>
    <t xml:space="preserve">Se solicitará a la oficina de Planeación del Ministerio una capacitación a los Funcionarios o Colaboradores responsables en la Formulación del Proyecto Runt , así como en la actualización de la información de la ficha BPIN. Finalmente se consultara con el DNP si se dictan capacitaciones para la formulación de los proyectos y en caso afirmativo se solicitara la capacitación a los funcionarios o colaboradores. </t>
  </si>
  <si>
    <t xml:space="preserve">Capacitación a los Funcionarios o Colaboradores responsables en la Formulación del Proyecto Runt , así como en la actualización de la información de la ficha BPIN. 
Consultar con el DNP si se dictan capacitaciones para la formulación de los proyectos y en caso afirmativo se solicitara la capacitación a los funcionarios o colaboradores. </t>
  </si>
  <si>
    <t xml:space="preserve">Hallazgo 61.  No registro en cuentas de orden de control de las inversiones e inventarios de bienes originados en el desarrollo del contrato de la Concesión Runt. Administrativo.
A 31 de diciembre de 2014, nuevamente se estableció que el Ministerio de Transporte no viene registrando a manera de control y en cuentas de orden aquellas inversiones que en materia de infraestructura tecnológica ha realizado el concesionario en desarrollo del Sistema de Registro Único Nacional de Tránsito – Runt, para los componentes de comunicaciones, software y hardware suministrados a los Organismos de Tránsito, Direcciones Territoriales, Nivel Central del Ministerio y el mismo Concesionario, en concordancia con lo dispuesto en el numeral 10.8.8. y la cláusula Trigésimo  Quinta, en desarrollo del contrato de concesión No. 033 de 2007.  Limitándose el control sobre los bienes adquiridos por el concesionario a la solicitud de una relación detallada de los mismos pero que no han sido objeto de  verificación física por parte del Ministerio de Transporte, a través de la suscripción de actas que avalen la existencia física y estado real de dichos bienes tangibles e intangibles por parte de los funcionarios responsables que intervienen en representación de las dos partes.
Lo expuesto anteriormente, obedece según respuesta de la entidad, a que en la contabilidad no se refleja a 31 de diciembre de 2014, los inventarios correspondientes a inversiones que en materia de infraestructura tecnológica ha realizado el Concesionario Runt, por cuanto la información fue remitida al Ministerio por parte de la firma Interventora de dicho Contrato, en el transcurso de esta vigencia.  El grupo de Contabilidad se encuentra actualizando las cuentas de orden de dichas inversiones de acuerdo con los datos suministrados por la misma.
Hechos que conllevan necesariamente el asumir riesgos relacionados con el presunto no cumplimiento efectivo y oportuno de cada uno los numerales de la cláusula décima de Contrato de Concesión, que pueden derivar en la obsolescencia de los equipos, y el desarrollo de programas y aplicaciones necesarios para la plataforma tecnológica que soporta la operación del Sistema de Registro Único Nacional de Tránsito – Runt, que deben ser entregados por el concesionario al término del contrato de concesión del Ministerio de Transporte.
</t>
  </si>
  <si>
    <t>Falta de presentación oportuna por parte de la concesión Runt de los inventarios</t>
  </si>
  <si>
    <t>1. Registrar en cada vigencia el inventario de los bienes adquiridos por la Concesión Runt</t>
  </si>
  <si>
    <t>Registrar oportunamente en cuentas de orden de los estados contables del Ministerio el valor de los inventarios suministrados por la Concesión Runt</t>
  </si>
  <si>
    <t>PLAN VIGENCIA 2014
El inventario con corte a diciembre 31  de 2014, se  registró contablemente en enero de 2015.  El inventario del Runt con corte a junio 30 de 2015, se registro en Diciembre de 2015. Avance del 100%. A medida que reporten  actas se irán registrando contablemente.</t>
  </si>
  <si>
    <t>2. Levantamiento o verificación de la existencia física de los inventarios suministrados por el Runt.</t>
  </si>
  <si>
    <t>Dirección de Transporte y Tránsito - GRUPO Runt</t>
  </si>
  <si>
    <t>PLAN VIGENCIA 2014
La Interventoría mensualmente adelanta visitas a diferentes actores a nivel nacional donde uno de los puntos de revisión es el inventario de los equipos. A su vez se presento programa de seguimiento a regionales para que asistan los miembros del equipo Runt.</t>
  </si>
  <si>
    <t>AUDITORIA ESPECIAL 2015 PROYECTO Runt</t>
  </si>
  <si>
    <t>HALLAZGO 1. De conformidad  con los informes  de interventoría, la visita realizada por la  Comisión de Auditoria y respuestas a solicitudes de información suministradas la Entidad,  se determinaron las siguientes debilidades : En los sistemas  de puertos  USB  se permite realizar copias; no se realiza mantenimiento de equipos  oportunamente y se presentan fallas en los sistemas de seguridad : hasta el mes  de septiembre  de la vigencia 2015, los correos no son controlados con herramientas automáticas, se hace control manual y algunos usuarios tienen acceso a las cuentas de correo, los mensajes de error son genéricos y no  establecen una verdadera causal, inconsistencias en la información de automotores, entre otros.
La situación descrita denota deficiencias en la supervisión al contrato  de concesión 033 de 2007, por parte del Ministerio. El Concesionario, la interventoría y el Ministerio d no toman las decisiones  oportunas y adecuadas para que el sistema  no sea vulnerable; ocasionando  que los usuarios – actores no encuentren un  sistema dinámico, disponible y accesible que permita realizar los trámites en  tiempo real y oportuno; además conlleva a una adecuada percepción de los usuarios frente al funcionamiento del Sistema Runt.
Lo anterior, conlleva a presunta connotación disciplinaria por posible  incumplimiento de los artículos 83 y 84 de la ley 1474 de 2011.</t>
  </si>
  <si>
    <t>Dirección de Transporte y Tránsito - Runt</t>
  </si>
  <si>
    <t xml:space="preserve">AUDITORIA ESPECIAL 2015 PROYECTO Runt
En cuanto a los problemas técnicos informamos que en octubre de 2015 por disposición contractual se realizó una renovación tecnológica de los equipos que permitió subsanar los problemas evidenciados en la auditoria de la vigencia 2015 en relación debilidades en materia de Hardware. La coordinación Runt ha venido haciendo seguimiento además al cronograma de mantenimiento preventivo y correctivo de esta reposición tecnológica realizada en 2015. 
De igual forma por medio de la plataforma fénix se hace seguimiento y control a los inventarios de los KITS Runt. Adicionalmente se expidió la circular Nro. 20174010249201 del 27/06/2017 con el fin de incentivar a los actores del sistema hacia las buenas practicas informáticas para que se pueda prestar un mejor servicio a los usuarios. </t>
  </si>
  <si>
    <t>HALLAZGO 2. Los registros Nacionales  de Empresas Transportadoras (RNET) Y de remolques y semirremolques (RNYS),  en la vigencia 2015, presentaron  retrasos  y no entraron en operación  en su integridad ; no obstante que en el año 2011 se haya impuesto  una sanción  por esto  y otros aspectos en cuantía de $ 1.674,4 millones , respecto al RNET, se tienen las siguientes debilidades: falta de definición y seguimiento en proceso de puesta en operación ,  de oportunidad en la solución  de las inconsistencias presentadas en los datos  al ser migrados , de implementación  del registro  en el radio de acción municipal modalidad de transporte de pasajeros en fusión de empresas, de unificación de capacidad  transportadora, de validación de pólizas y falta de incorporación del transporte mixto .
En cuanto al RNRYS  se  debió a  inconsistencias de información en el proceso de  migración, adicionalmente  la funcionalidad de importación temporal no está activa  para la direcciones territoriales  del Mintransporte, no hay validación de las características del remolque, esto conllevo a que muchos usuarios  a nivel nacional  no hayan podido acceder a la plataforma  y por ende cause inconformidad frente a este sistema .
Lo anterior, debido presuntamente a incumplimientos desde que inicio la concesión y a fallas en el funcionamiento del sistema Runt; además, probablemente a que el Ministerio no ha tenido en cuenta las observaciones – no conformidades- planteadas  por la interventoría  en la vigencia 2015.</t>
  </si>
  <si>
    <t>1) Revisión de la implementación del RNET a nivel nacional. 
2) Oficio a la Concesión Runt con instrucciones sobre implementación de pasajeros.</t>
  </si>
  <si>
    <t>1) Informe de migración de RNET. 
2) Oficio al Runt</t>
  </si>
  <si>
    <t xml:space="preserve">HALLAZGO 3. De conformidad con la información evaluada, suministrada por la Interventoría, se determinaron una serie de inconformidades al Runt: "Incongruencias en los inventarios de equipos, el inventario de usuarios autorizados para trabajar el HQ-Runt no se encuentra actualizado, fallas en los sistemas de seguridad, no está publicada ni divulgada la herramienta colaborativa de chat, falta de integración en línea con algunas entidades como Superintendencia de Puertos y Transporte", las cuales fueron reiterativas en informes mensuales que presentaron al Ministerio durante toda la vigencia de 2015 y en algunos casos hubo solución tardía e inoportuna; sin embargo, la Entidad no tomó las acciones que permitieran mejorar el funcionamiento del sistema; conllevando a demoras y probable insatisfacción de los usuarios. 
Lo anterior conlleva a presunta connotación disciplinaria por posible incumplimiento de los artículos 83 y 84 de la Ley 1474 de 2011, por parte del Ministerio debido a presuntas deficiencias en la supervisión realizada al contrato de concesión 033 de 2007. </t>
  </si>
  <si>
    <t xml:space="preserve">HALLAZGO 4. De conformidad con los niveles de servicio y operación que contempla el contrato de concesión 033 de 2007 en su Anexo B, referente entre otros, con la medición de indicadores de: cumplimiento y calidad del servicio soporte, disponibilidad de la plataforma tecnológica central, disponibilidad de canales, calidad de los procesos de registro de la información, tiempo de ejecución, tiempo promedio entre fallas y resumen, se evidenció que no ha entrado en operación y se encuentra en trámite un nuevo otrosí que sería el mecanismo para activar este componente de control; sin embargo, no se ha firmado, esto ocasiona que el Runt no pueda ser medido de forma integral y objetiva en su funcionamiento, así como tampoco se pueda medir la percepción de los usuarios frente a su servicio. 
Durante los 7 años de ejecución del contrato no se ha podido medir los desfases y la posible contribución al Fondo de Reposición de equipos. Esto conlleva a determinar que aún no se está aplicando el Anexo B del contrato de concesión 033 de 2007. </t>
  </si>
  <si>
    <t>1) Requerir a la Concesión Runt para la firma del Otrosí</t>
  </si>
  <si>
    <t xml:space="preserve">HALLAZGO  5. La Concesión Runt recibió instrucciones de la Interventoría para realizar ajustes en la contabilidad, referente al Inventario de bienes de Propiedad, Planta y Equipos, así como de Licencias, según el documento R201508687 Runt-RDC-CSR-1017-2015, comunicación CSR.4721.2015 — Inventario semestral de bienes del Sistema de información Runt a 30 junio 2015, por costos directamente atribuibles como un mayor valor de la compra, a fin de reflejarlos en los estados financieros a 30 de noviembre de 2015. 
Sin embargo, se evidenció que algunas facturas no fueron ajustadas, argumentando que "(...) No es posible realizar ajustes sobre facturas del año 2014 por cierre de estados financieros", lo cual no corresponde a la práctica contable. 
De otra parte, en la información recibida en documentos suministrados por el Ministerio de Transporte no se hace mención frente a lo indicado por la Interventoría respecto a la Orden de Pago No. 4019 2015-04-17 y a las aclaraciones solicitadas en la comunicación Runt-RDC-CSR-999-2015 de 9 de octubre de 2015. 
En la respuesta a la observación, el Ministerio de Transporte no adjuntó los documentos mencionados en la misma; igualmente, indicó oficios que no soportan el argumento de realización del ajustes que permitan validar el registro de dichas operaciones. 
Lo anteriormente expuesto conlleva a establecer que el registro incluido en la contabilidad del Ministerio de Transporte en Cuentas de Orden, no es consistente en $673,8 millones, sin incluir el efecto del tema de la venta de equipos sustituidos en el proceso de reposición. </t>
  </si>
  <si>
    <t>HALLAZGO 6. Como resultado del análisis del cruce de correspondencia entre la Interventoría, la Concesión Runt y el Ministerio de Transporte, se observa que el Concesionario incumple con la obligación de enviar los reportes y realizar los ajustes al inventario de propiedad, planta y equipo, dado que el mecanismo de control y seguimiento adoptado por el Ministerio no ha sido adecuado, hecho que desencadena actuaciones y comunicaciones de las partes que excluye acciones efectivas para la ejecución del contrato de concesión', así mismo, afecta la calidad de la información que el Ministerio de Transporte registra en sus Cuentas de Orden y en los saldos de Propiedad, Planta y Equipos y Licencias que finalmente incorporará en sus activos al finalizar la Concesión. 
En la situación indicada el Ministerio incumple presuntamente lo ordenado por la Ley 1474 de 2011 en sus artículos 84 y 86. Hecho que determina una presunta incidencia disciplinaria por el posible incumplimiento de las referidas normas.</t>
  </si>
  <si>
    <t xml:space="preserve">HALLAZGO 7. Se evidenció que el Ministerio de Transporte al registrar en el Departamento Nacional de Planeación — DNP el proyecto "Administración Gerencia! de! Runt y Organización para la investigación y desarrollo (...)" estableció una organización presupuestal que en la práctica no es coherente con el propósito de la Ley 1005 de 2006, y el Contrato 033 de 2007, referente a la investigación y desarrollo de nuevas tecnologías dirigidas a temas de seguridad en el sector tránsito y transporte. 
Ejemplo de lo indicado se encuentra en la contratación financiada en 2015 con recursos del Fondo Cuenta (que incluye el 5% inicialmente determinado para investigación y desarrollo de nuevas tecnologías dirigidas a temas de seguridad en el sector tránsito y transporte), por cuanto se destinó el 65% para la adquisición de bienes operativos, servicios administrativos, financieros y legales y el contrato 340, asimilable al tema de seguridad, resultó incumplido por parte del Contratista, circunstancia que equivale a ejecución del cero por ciento, para el tema que nos ocupa. 
Lo anteriormente expuesto posiblemente ha debilitado la efectiva capacidad de investigar, desarrollar e implementar nuevas tecnologías dirigidas a temas de seguridad en el sector tránsito y transporte. </t>
  </si>
  <si>
    <t xml:space="preserve">HALLAZGO 11. Informes de Control y Seguimiento por parte del Ministerio a la Concesión Runt e Interventoría. La Contraloría en oficio No. AMT-Runt-001 del 8 de agosto de 2016, solicitó los informes de Seguimiento y Control realizados por el Ministerio a los contratos de Concesión 033 de 2007 y de Interventoría 210 de 2013, los cuales no fueron allegados a la Comisión; con lo anterior se observa que el Ministerio no cuenta con las herramientas efectivas de control y seguimiento para la toma de decisiones. Esta situación conlleva a que la Entidad presente falencias en la medición de la Gestión Financiera que hace parte del control de los bienes y recursos del Estado. </t>
  </si>
  <si>
    <t xml:space="preserve">HALLAZGO 12. Manual de Procesos y Procedimientos - Mapa de Riesgos y Procedimientos. El Ministerio de Transporte, en su página WEB, cuenta con la plataforma DARUMA, que contiene documentos relacionados con el Manual del Procesos y Procedimientos y el Mapa de Riesgos de la Entidad; sin embargo, no se evidencia el enlace de las funciones de control y seguimiento a la Concesión, asignadas al Grupo Runt, creado mediante Resolución 004175 de 2007. Igualmente, el mapa de riesgos del Ministerio no incluye a los contratos de Concesión, lo cual no permite medir y prevenir situaciones riesgosas que puedan presentarse en desarrollo de los mismos; circunstancia que posiblemente conlleve a falencias en el momento de mitigar tales riesgos; este evento genera una menor efectividad y eficiencia en la medición de los recursos del Estado administrados por la Entidad. Por lo anterior, se evidencia que la Entidad presuntamente incumple lo dispuesto en el artículo 4, literal e y el artículo 6 de la Ley  872 de 2003 y el artículo 1 del Decreto 943 de 2014; esto hace que no exista seguimiento, análisis y medición de los procesos señalados, ni se implementen las acciones necesarias para alcanzar los resultados planificados y la mejora continua de los mismos.  La situación descrita da a lugar una presunta connotación disciplinaria. </t>
  </si>
  <si>
    <t xml:space="preserve">HALLAZGO 14. Reporte de Información por parte de la Supervisión del Contrato de Concesión. Con el oficio radicado No. 20164010422521 del 28 de septiembre de 2016, en respuesta a la comunicación AMT-Runt-008 de la Comisión de la Contraloría, la Entidad reporta un flujo de caja de la Concesión a 30 de junio de 2016, en el cual no se refleja la realidad del ingreso esperado, tampoco  en los egresos se observan las inversiones iniciales realizadas al proyecto. Lo anterior conlleva establecer que el Ministerio presenta debilidades en la información que maneja la Supervisión; así mismo, se evidencia deficiencia de control y seguimiento a la información reportada por la Entidad. </t>
  </si>
  <si>
    <t>HALLAZGO 1. Debilidades en la solución informática. Administrativo - Disciplinario   De acuerdo con la información suministrada por la entidad en oficio N° 20114010605951 del 24 de noviembre de 2011 suscrito por la Coordinadora del Runt  se pudo evidenciar que de acuerdo a lo pactado en la clausula Primera del Otrosí 8 del 30 de julio de 2010 del contrato de concesión  N° 033 de 2007 y lo manifestado por la Interventoría en  su informe correspondiente al mes 45 relación con el informe de avance mensual de la concesión Runt, correspondiente al mes de julio de 2011, haciendo alusión al mismo otrosí; se  evidencia que  no ha sido implementada y puesta en funcionamiento una solución informática que permita a los usuarios del sistema cargar directamente la información alusiva a los registros administrados por la concesión con el propósito de fortalecer la integridad, disponibilidad y certeza del sistema de conformidad con las condiciones técnicas, tecnológicas  y de operación previstas para el sistema Runt.</t>
  </si>
  <si>
    <t xml:space="preserve">Actualmente la Concesión Runt implemento, desarrollo y tiene en funcionamiento los 4 Registros objetos del hallazgo y que son: 1. Registro Nacional de Remolques y Semirremolques 
2. Registro Nacional de Maquinaria Agrícola y de Construcción Autopropulsada 
3. Registro Nacional de Accidentes de Tránsito
4. Registro Nacional de Empresas de Transporte.  El Grupo interno Runt, llevara las estadísticas bimensuales del numero de tramites que por cada registro se presente para corroborar el normal funcionamiento del mismo.
</t>
  </si>
  <si>
    <t>El Grupo interno Runt, llevara las estadísticas bimensuales del numero de tramites que por cada registro se presente para corroborar el normal funcionamiento del mismo.</t>
  </si>
  <si>
    <t xml:space="preserve">HALLAZGO 3.  Registros  1ª etapa fase de construcción. Administrativo y Disciplinario
De acuerdo a la información suministrada por la entidad en oficio N° 20114010605951 del 24 de noviembre de 2011 suscrito por la Coordinadora del Runt , el Registro Nacional de Infracciones de Tránsito y Transporte- RNITT -no ha sido implementado, El registro Nacional de Seguros –RNS-se ha implementado con un bajo grado de desarrollo, por lo que requiere de ajustes y validaciones, El Registro Nacional de Automotores –RNA y El Registro Nacional de Licencias de Transito-RNLT  presentan defectos en la construcción del Software,  El Registro Nacional de Conductores-RNC- está operando hace aproximadamente un año, pero necesita ajustes y validaciones que no han sido implementadas, El Registro Nacional de Centros de Enseñanza Automovilística-RNCEA- necesita ajustes para su nueva funcionalidad acordes a lo establecido en el Decreto 1500 de 2009 y  el Registro Nacional de Personas Naturales y Jurídicas  -RNPNJ- Tiene incompleta su funcionalidad; estos registros,  según la clausula tercera del contrato debían implementarse  en la primera etapa de la fase de construcción, antes de la finalización del mes 18 contado a partir de la suscripción del Acta de Inicio de Ejecución del Contrato (30/04/2009), fecha que en el otrosí 4 fue postergada para el 17 de junio de 2009 y en el Otrosí 5 para el 30 de septiembre de 2009.
</t>
  </si>
  <si>
    <t>AUDITORIA ESPECIAL 2011 PROYECTO Runt
Se desarrollaron las 4 funcionalidades pendientes en el Runt.</t>
  </si>
  <si>
    <t>HALLAZGO 16. Aplicativo HQ-Runt no ajustado a las buenas prácticas de diseño de portales informáticos.  Administrativo. De acuerdo a lo especificado en el anexo A Condiciones técnicas y tecnológicas del Runt, en el inciso 2.3.2 Portal de trámites, este deberá ser diseñado como mínimo cumpliendo con las buenas prácticas de diseño de portales informáticos, contenidos en el (WCAG 1.0) Web Content Accessibility Guidelines 1.0. Al respecto se evidenciaron las siguientes situaciones: solo funciona con Internet Explorer, no se presentan fechas de las consultas, hay debilidades en las opciones de búsqueda,  no genera reportes de los trámites ejecutados, no ofrece manuales o ayuda en línea, inadecuado manejo del consumo de FUPAS en casos de bloqueo por falla del sistema, inconsistencias en los valores de determinados campos, inconsistencias en las fechas de vigencia de algunas licencias, inconsistencias en la información presentada en el HQRunt respecto a la mostrada en la página web del Runt,</t>
  </si>
  <si>
    <t>Implementar control de cambios para permitir que el Runt funcione con otros navegadores.</t>
  </si>
  <si>
    <t xml:space="preserve">HALLAZGO 50. Falta de control sobre la capacidad autorizada por Ministerio de Transporte para los CEA´s.  Administrativo                                                              El parágrafo del  Artículo 23 del Decreto 1500/09 establece que ningún instructor podrá certificar más de doscientas cuarenta horas (240) mes de instrucción en conducción; dicho control se llevará a cabo a través del Registro Único Nacional de Tránsito –Runt, Sin embargo, se determinaron las siguientes observaciones:
• Evaluada la Plataforma Runt de los CEA Auto Class, Auto Conducir, Auto Randy Coinsas del Municipio de Bucaramanga; CEA Colsetrans y CEA Piedecuesta del Municipio de Piedecuesta, CEA Auto Florida de Floridablanca y la CEA  San Nicolás del Municipio de Girón, se observa que están excediendo  la capacidad autorizada por Ministerio de Transporte.
• La plataforma Runt no está utilizando el criterio de intensidad horaria especificada en el Decreto 1500 y en la Resolución 3245/09, por lo tanto se presentan problemas como la simultaneidad de registro de horas para certificados de conducción con tipología vehicular diferente (registro de horas en moto y carro al tiempo como si la persona tomará diariamente hasta 10 horas de clase) y que el único
criterio para otorgar el certificado sea el cargue de las horas prácticas,
</t>
  </si>
  <si>
    <t>AUDITORIA ESPECIAL 2011 PROYECTO Runt
La Concesión Runt  ya realizó las correcciones mediante el control de cambio RuntC00010533 y RuntC00010523  desplegados en la versión 42.1 el 02 de junio de 2016.</t>
  </si>
  <si>
    <t>Hallazgo 9. Administrativo. Sistemas de Información
El programa de renovación del parque automotor de carga, creado a partir del Decreto 2085 de 2008 y materializado en la Resolución 7036 de 2012 que establece definen las condiciones y el procedimiento para el reconocimiento económico por desintegración física total de vehículos de servicio público de transporte terrestre automotor de carga y  para el registro inicial de vehículos de transporte de carga por reposición, adopta entre otros criterios para el acceso al reconocimiento económico, vehículos de carga con Peso Bruto Vehicular (PBV) superior a 10,500 kilogramos, condición que se acredita con la validación de información del registro nacional Automotor del Runt o con el Registro Nacional de carga previamente cargado en el Runt.   
Sin embargo de acuerdo con la información reportada por el Ministerio de Transporte con base en el reporte del Runt, de los 109,405 vehículos de tipo de camión o tracto camión activos de modelos anteriores a 1989, 50670 vehículos cumplen con la condición respecto del PBV y 38139 no registran datos del peso bruto vehicular, situación que no permite conocer la realidad del sector y el impacto que el programa de renovación vehicular tendrá en el parque automotor de carga.</t>
  </si>
  <si>
    <t>Además de las acciones adelantadas  como fueron Iniciar a través del concesionario Runt la definición de medidas para mejorar la calidad de la información del Registro Nacional Automotor RNA, 
Solicitar al Runt la implementación de lo dispuesto en las resoluciones  10904 de 2012,  3457 de 2013 y 727 de 2013.</t>
  </si>
  <si>
    <t xml:space="preserve">Continuar con la depuración y cargue de la Fichas técnicas de Homologación FTH
Solicitar el control de cambios a la Concesión Runt de lo dispuesto en las resoluciones  10904 de 2012,  3457 de 2013 y 727 de 2013.
Realizar las pruebas del control de cambios solicitados .
Realizar los ajustes en el Runt a que haya lugar.
</t>
  </si>
  <si>
    <t xml:space="preserve">Comunicado al Runt.
</t>
  </si>
  <si>
    <t xml:space="preserve">AUDITORIA TRANSPORTE Y LOGÍSTICA
Se expidieron las Siguientes Instrucciones a la Concesión Runt  y Organismos de Tránsito para mejorar la calidad de información del Registro Nacional Automotor:
Radicado MT No.: 20154010032181 de 11-02-2015
Radicado MT No.: 20154010197611 de 19-06-2015
Radicado MT No.: 201 54010246321 de 22-07-2015
Radicado MT No.: 20154000070611 de 18-03-2015
ACTA No. 623  Mintransporte - Interventoría y Concesión Runt
ACTA No. 688 Mesa de Trabajo — Calidad de Datos 
ACTA No. 704 Mesa de Trabajo — Calidad de Datos 
ACTA No. 773 Mesa de Trabajo — Calidad de Datos
Se emite una resolución 3455 de 2017 donde se ordena al Runt cargar en el registro nacional automotor RNA del sistema Runt un peso bruto vehiculas de 10.501 kg a la totalidad de los vehículos de las marcas y líneas contemplados en la tabla de equivalencias del anexo 1 de la resolución 727 de 2013, actualizar en el articulo 2 de la presente resolución que a la fecha cuenten con un peso bruto vehicular a 10.500kg , "null" o "vacío". Lo anterior, sin necesidad de que exista solicitud previa del propietario o de autoridad competente. </t>
  </si>
  <si>
    <t>Runt
Subdirección de Tránsito
Subdirección Administrativa y Financiera</t>
  </si>
  <si>
    <t>AUDITORIA VIGENCIA 2015
Runt Y Subdirección Administrativa y Financiera. CIRCULAR 201440104893410 DIC 2014.
Memorando 20173200021893 del 15 feb 2017,  se remitió a la Subdirección de Tránsito, al Grupo Runt:  
 Instructivo transferencia  treinta y cinco por ciento (35%) del organismo de tránsito al ministerio de transporte, por concepto de costos inherentes de asignar series, códigos y rangos de la especie venal
 Planilla Única valores reportados en el sistema Runt con las tarifas aprobadas para los organismo de tránsito
 Matriz liquidación aforos valores reportados al Runt - tarifa aprobada para el organismo de tránsito</t>
  </si>
  <si>
    <t>AUDITORIA VIGENCIA 2015
Se realizó citación mediante radicado 20163200253583 del 9/11/2016 , posteriormente se realiza una nueva reunión con Acta de  Fecha 29 de noviembre, la que se llevó a cabo en la secretaría General  con la participación de la Secretaria General del Ministerio,  Coordinador del Runt, directora de Transporte y Tránsito, Subdirectora de Tránsito ( e ), Jefe de la Oficina Asesora Jurídica y Subdirectora Administrativa y Financiera para establecer parámetros de trabajo y definir competencias en el desarrollo de este proceso.
Runt Y Subdirección Administrativa y Financiera. CIRCULAR 201440104893410 DIC 2014.
Runt Y Subdirección Administrativa y Financiera. CIRCULAR 201440104893410 DIC 2014.
Con memorando20174100047093 del 28 de marzo de 2017 se envió proyecto de ley por medio del cual se modifica el articulo 15 de la Ley 1005 de 2006.</t>
  </si>
  <si>
    <t>El manual de acciones de repetición del Ministerio de Transporte-DJU-M-001 versión N:1, describe el procedimiento de acciones contra terceros como consecuencia de su conducta dolosa o gravemente culposa. Se ha diseñado una planilla mediante memorando N°20141320257333 del 16-12-2014, donde se hará seguimiento a los pagos de sentencias condenatorias efectuados por la Subdirección Administrativa y Financiera y control a su vez de la asignación de casos para ser estudiados en el comité de Conciliación.</t>
  </si>
  <si>
    <t>Oficina de Regulación Económica</t>
  </si>
  <si>
    <t>Runt
Subdirección de Tránsito
Subdirección Administrativa y Financiera
Oficina de Regulación Económica</t>
  </si>
  <si>
    <t>Dirección de Infraestructura</t>
  </si>
  <si>
    <t>Hallazgo 7. Procedimiento Fondo de Subsidio de Sobretasa a la Gasolina -FSSG- (Administrativo)
El Ministerio de Transporte a partir de la Resolución 1496 de mayo 20 de 2011 , ha generado instructivos para la viabilidad técnica de proyectos  y para la autorización del giro de los recursos de proyectos financiados con el FSSG. A través del Formato AAT-F-004, se evalúan los documentos de los proyectos presentados por los gobernadores, como requisito para aprobar la transferencia de los recursos provenientes de este Fondo.
A pesar que existen estos instructivos, la solicitud de informes a los departamentos se rige con lo estipulado en la resolución 1496 de 2011, la cual establece, que "El Ministerio de Transporte, a través de la Dirección de Infraestructura, podrá solicitar en cualquier momento a los departamentos beneficiarios, información relacionada con el manejo de los recursos transferidos; de la misma manera, podrá efectuar visitas aleatorias a las entidades territoriales", evidenciando con ello, que no se encuentra reglamentado por el Ministerio un procedimiento específico que determine periodicidad, contenido y la obligación en la presentación de los informes de manejo a los recursos transferidos del FSSG a los departamentos; razón por la que remiten la información sobre la ejecución de los proyectos de manera facultativa, en respuesta a la solicitud realizada por el Ministerio, pero sin estar regulada la obligatoriedad en el envío de la misma.</t>
  </si>
  <si>
    <t>Dirección de Infraestructura
Subdirección Administrativa y Financiera
Oficina Asesora Jurídica</t>
  </si>
  <si>
    <t>Oficina Asesora de Planeación
Dirección de Transporte y Tránsito</t>
  </si>
  <si>
    <t xml:space="preserve"> Dirección de Transporte y Tránsito - Grupo Runt</t>
  </si>
  <si>
    <t>PLAN VIGENCIA 2016
Se cuenta con el Certificado de Registro de Soporte Lógico - software d ela Dirección Nacional de Derechos de Autor, registrado el 29/08/2017 en el Libro 13, Tomo 62 y Partida 467 y se evidencia el Comprobante de Ingreso de Elementos al Grupo de Inventarios y Suministros No. 66593 del 5/10/2017.</t>
  </si>
  <si>
    <t>PLAN VIGENCIA 2016
Se actualizó y se encuentra publicado en DARUMA el Instructivo Backups Versión 002. file:///C:/Users/Yudy.amado/AppData/Local/Microsoft/Windows/INetCache/Content.Outlook/XB2GU87H/INSTRUCTIVO%20BACKUPS%20Ver.%20002%20__%20Rev.%2001%20__%20FV.%202017-07-13.html</t>
  </si>
  <si>
    <t>HALLAZGO 23. No se da cumplimiento a lo estipulado en la política de seguridad en lo relacionado con la creación de software propiedad de la institución, al carecer el sistema SIRENA de registro en la Dirección Nacional de Derechos de Autor.</t>
  </si>
  <si>
    <t>HALLAZGO 24.  Cumplimiento del Modelo de Seguridad y Privacidad de la Información
Se evidenció que la entidad no tiene definido un procedimiento dentro del Modelo de Seguridad y Privacidad de la Información, respecto del monitoreo que permita al Ministerio medir el avance de las acciones definidas en el Manual de Gobierno en Línea determinados por el Ministerio de Tecnologías de la Información y Comunicaciones, tal como lo estableció el MinTic en oficio con código TRD: 322 de 22 de mayo de 2017 .
Lo anterior ya que no se ha adelantado gestión tendiente a dar cumplimiento a lo establecido en el Decreto 1078 de 2015, Título 9, capítulo 1. Artículo 2.2.9.1.3.2, sección 3 y directrices del MinTic, respecto a la medición y monitoreo del programa de Gobierno en Línea, cuyo reporte debe efectuar las entidades y organismos de la Rama Ejecutiva del Poder Público del Orden Nacional, en el Formulario Único de Reporte de Avance de la Gestión (FURAG) o el que haga sus veces, de acuerdo con lo señalado en el Decreto 2482 de 2012. 
Generándose el riesgo de que la entidad no tenga ningún avance o no se pueda tener certeza de la implementación del Sistema de Gobierno en Línea para el Ministerio de Transporte. 
• Cumplimiento del Componente TIC para la Gestión
Efectuado un seguimiento al avance al componente de TIC para la gestión, Año 2016 del Ministerio de Transporte, se estableció que el Componente de gestión tuvo un cumplimiento ponderado del 42,1%, y así lo ratifico el Subdirector de Gestión Pública del Ministerio de Tecnologías de la Información y Comunicaciones, mediante respuesta de correo electrónico de 24 de mayo de 2017 a requerimiento de la CGR mediante oficio 2017EE0054629 del 3 de mayo de 2017.
Lo anterior ya que no se ha dado cumplimiento por parte de la entidad, a la meta del componente de TIC para la Gestión de acuerdo al decreto 1078 de 2015, Título 9, capítulo 1. Artículo 2.2.9.1.3.2, sección 3 Medición, Monitoreo y Plazos, la cual debería corresponder a un avance del 50%.
Llevando a un incumplimiento no solo del programa descrito, si no a que otros parámetros del componente TIC, no hubieran sido realizados, tales como los relacionados al cumplimiento del Plan Estratégico de TI, Catálogo de componentes de información (datos, información, servicios y flujos de información,  plataforma  de interoperabilidad, mecanismos de aseguramiento, control, inspección y   mejoramiento de la calidad de los componentes de información, cumplimiento de gestión de componentes de información y otros parámetros de cuya implementación se desconoce su avance.</t>
  </si>
  <si>
    <t>HALLAZGO 26. Se evidencio que no se dejo ingreso al almacén ni física ni documentalmente del Switch Cord, inobservando lo establecido en el manual de supervisión e interventoría de contratos.</t>
  </si>
  <si>
    <t>HALLAZGO 27. Limitación y/o carencia en la Planeación de los Planes de Contingencia y recuperación de la Entidad</t>
  </si>
  <si>
    <t>HALLAZGO 28. Seguridad en Administración de usuarios y custodia de contraseñas de administrador Sistema de Información SIRENA</t>
  </si>
  <si>
    <t>HALLAZGO 23.No se da cumplimiento a lo estipulado en la política de seguridad en lo relacionado con la creación de software propiedad de la institución, al carecer el sistema SIRENA de registro en la Dirección Nacional de Derechos de Autor.</t>
  </si>
  <si>
    <t>HALLAZGO 24. • Cumplimiento del Modelo de Seguridad y Privacidad de la Información
Se evidenció que la entidad no tiene definido un procedimiento dentro del Modelo de Seguridad y Privacidad de la Información, respecto del monitoreo que permita al Ministerio medir el avance de las acciones definidas en el Manual de Gobierno en Línea determinados por el Ministerio de Tecnologías de la Información y Comunicaciones, tal como lo estableció el MinTic en oficio con código TRD: 322 de 22 de mayo de 2017 .
Lo anterior ya que no se ha adelantado gestión tendiente a dar cumplimiento a lo establecido en el Decreto 1078 de 2015, Título 9, capítulo 1. Artículo 2.2.9.1.3.2, sección 3 y directrices del MinTic, respecto a la medición y monitoreo del programa de Gobierno en Línea, cuyo reporte debe efectuar las entidades y organismos de la Rama Ejecutiva del Poder Público del Orden Nacional, en el Formulario Único de Reporte de Avance de la Gestión (FURAG) o el que haga sus veces, de acuerdo con lo señalado en el Decreto 2482 de 2012. 
Generándose el riesgo de que la entidad no tenga ningún avance o no se pueda tener certeza de la implementación del Sistema de Gobierno en Línea para el Ministerio de Transporte. 
• Cumplimiento del Componente TIC para la Gestión
Efectuado un seguimiento al avance al componente de TIC para la gestión, Año 2016 del Ministerio de Transporte, se estableció que el Componente de gestión tuvo un cumplimiento ponderado del 42,1%, y así lo ratifico el Subdirector de Gestión Pública del Ministerio de Tecnologías de la Información y Comunicaciones, mediante respuesta de correo electrónico de 24 de mayo de 2017 a requerimiento de la CGR mediante oficio 2017EE0054629 del 3 de mayo de 2017.
Lo anterior ya que no se ha dado cumplimiento por parte de la entidad, a la meta del componente de TIC para la Gestión de acuerdo al decreto 1078 de 2015, Título 9, capítulo 1. Artículo 2.2.9.1.3.2, sección 3 Medición, Monitoreo y Plazos, la cual debería corresponder a un avance del 50%.
Llevando a un incumplimiento no solo del programa descrito, si no a que otros parámetros del componente TIC, no hubieran sido realizados, tales como los relacionados al cumplimiento del Plan Estratégico de TI, Catálogo de componentes de información (datos, información, servicios y flujos de información,  plataforma  de interoperabilidad, mecanismos de aseguramiento, control, inspección y   mejoramiento de la calidad de los componentes de información, cumplimiento de gestión de componentes de información y otros parámetros de cuya implementación se desconoce su avance.</t>
  </si>
  <si>
    <t>HALLAZGO 25. De acuerdo con información entregada[1] a la Comisión de Auditoría de la Contraloría, la Entidad informa sobre el cumplimento del Plan de Acción en materia del Proyecto implementación del Gobierno en línea el cual presenta un Avance Parcial de 25%.  De igual forma, el Ministerio de las Tecnologías de la Información[2] informó que, en materia de Gobierno en Línea, el Ministerio de Transporte no cuenta con actividades para el seguimiento, medición, análisis y evaluación del desempeño de la seguridad y privacidad con el fin de generar los ajustes o cambios pertinentes y oportunos. Lo anterior, a pesar que el Ministerio de Transporte designó[3] un Director de Tecnologías y Sistemas de Información Chief Information Oficier – CIO, para liderar la Estrategia Integral de Tecnologías de la Información y Comunicaciones, el cual desempeñó estas funciones hasta el 30 de agosto de 2016, sin que se haya dado cumplimiento a la meta establecida para la Estrategia de Gobierno en línea, en lo propuesto para el año 2016.</t>
  </si>
  <si>
    <t>PLAN VIGENCIA 2016
La reunión se realizó el día 13 de  octubre de 2017 en la Subdirección Administrativa y Financiera  en donde se asignaron actividades a desarrollar tendientes a depurar las cifras reflejadas en el hallazgo. Producto de la reunión se suscribe el acta N. 1  firmadas por los delegados de los grupos de Contabilidad, Pagaduría e ingresos y cartera.</t>
  </si>
  <si>
    <t>PLAN VIGENCIA 2016
Mediante actas suscrita por la oficina de Jurisdicción –coactiva e ingresos y cartera han realizado mesas de trabajo para la revisión de las subcuentas que presentan diferencias y requiere depuración.</t>
  </si>
  <si>
    <t>PLAN VIGENCIA 2016
Se emitió oficio 20173000442391 del 23/10/2017 solicitando el Plan de Acción a la ANSV y esta contestó con Oficio 20173210691022 del 27/10/2017, donde estabelce Plan de Acción a ejecutar.</t>
  </si>
  <si>
    <t>PLAN VIGENCIA 2016
Se envío oficio 20174230425091 del 11/10/2017, solicitando reunión con la ANSV, oficio 20174230382111 del 18/09/2017 informa del Traslado por competencia Plan de Mejoramiento Contraloría General de República y oficio 20174230418311 del 06/10/2017 donde comunican el Plan de Mejoramiento Contraloría Geenral de República vigencia 2016.</t>
  </si>
  <si>
    <t>Establecer obligaciones especiales y adicionales,  para verificar las condiciones de los equipos que prestan el servicio publico de transporte de pasajeros y carga</t>
  </si>
  <si>
    <t>El Ministerio  presuntamente realizo un convenio para comprometer los recursos del presupuesto del 2011, por cuanto para la fecha en que se suscribió el convenio estaba a 4 días de expirar la vigencia de los mismos, con  lo cual se desdibuja el  objeto de  los convenios  interadministrativos que consiste en la cooperación para alcanzar los fines del estado.</t>
  </si>
  <si>
    <t>Por falta de gestión y control.</t>
  </si>
  <si>
    <t xml:space="preserve">Proyectar oficio dirigido a Organismo de tránsito del Huila, indicándole sobre el hallazgo de la contraloría, solicitándole que presente un plan de mejoramiento de sus procesos tendiente a subsanar en ese Organismo las  debilidades en los controles de coordinación e información implementados por para el proceso de matrícula de vehículos de transporte de carga, indican del que el hallazgo  identificado de vehículos de transporte de carga, cuya matrícula inicial no se generó con los requisitos exigidos en las normas,  genera un presunto detrimento patrimonial , que podría generar una posible responsabilidad fiscal, penal y disciplinaria, en cuantía de $600 millones.
</t>
  </si>
  <si>
    <t>1) Hacer revisión del informe de concesión financiero mediante comités periódicos.</t>
  </si>
  <si>
    <t>PLAN DE MEJORAMIENTO MERCURIO Y ASBESTO 2017</t>
  </si>
  <si>
    <t>Aunque varias entidades manifestaron que se había decidido que el direccionamiento estratégico y la articulación del Plan estarían a cargo de la Comisión Técnica Nacional Intersectorial para la Salud Ambiental (CONASA), a fin de no crear una nueva instancia de coordinación intersectorial, en la información reportada a la CGR no se adjuntó soporte que evidenciara: 1) la toma de la decisión y la adopción de la misma por parte de los funcionarios competentes para ello en documento oficial, 2) que a CONASA se le haya asignado de manera formal esa nueva función, 3) que se haya modificado el PUNHg a fin de actualizarlo con la nueva decisión.</t>
  </si>
  <si>
    <t>HALLAZGO 2. ADMINISTRATIVO-  PLANES DE ACCIÓN SECTORIAL
Como parte del "Programa de Fortalecimiento Institucional" del Plan Único Nacional de Mercurio, y en consonancia con la Ley 1658 de 2013, se estableció la obligación de formular Planes de Acción Sectoriales</t>
  </si>
  <si>
    <t xml:space="preserve">Dada la ausencia de instancias de direccionamiento de la política que defina los criterios a seguir por todos los sectores y se asegure la articulación necesaria para la formulación de los planes sectoriales a través del adecuado monitoreo y seguimiento, no existen instrumentos formales de planificación sectorial </t>
  </si>
  <si>
    <t>Estructuración del plan de acción sectorial para atender los compromisos establecidos para el Ministerio de Transporte dentro del Plan Único Nacional de Mercurio</t>
  </si>
  <si>
    <t>Elaborar el documento referente al plan de acción sectorial que apunte a los objetivos planteados en el Plan Único Nacional de Mercurio, dentro de las competencias que la ley le atribuye a este Ministerio.</t>
  </si>
  <si>
    <t xml:space="preserve">HALLAZGO 8. ADMINISTRATIVO- SEGUIMIENTO A LAS IMPORTACIONES, COMERCIALIZACIÓN Y TRANSPORTE DE MERCURIO EN EL PAÍS.
</t>
  </si>
  <si>
    <t>El Plan Único Nacional de Mercurio, numeral 5,2,6, indica que para realizar la inspección, vigilancia, seguimiento, fiscalización o control  a las diferentes etapas del ciclo de mercurio se deberá entre otras actividades: Determinar y realizar seguimiento al comportamiento del transporte del mercurio por las vías terrestres y acuáticas</t>
  </si>
  <si>
    <t>Adelantar gestiones necesarias para que los sistemas  con los que actualmente cuenta el Ministerio de Transporte, brinden información a la entidad y a las vinculadas al PUNHg, relacionada específicamente con el transporte de mercurio</t>
  </si>
  <si>
    <t>Remitir de manera formal y trimestralmente el reporte de movilización de Mercurio, registrada en el RNDC y en otras bases de datos con que cuente la entidad.</t>
  </si>
  <si>
    <t>Dirección de Transporte y Tránsito / Grupo Logística y Carga</t>
  </si>
  <si>
    <t>Coordinar con otros ministerios, citados en el artículo 8 de la ley 1658 de 2013, estrategias de seguimiento y control para la cadena de transporte de mercurio en el país</t>
  </si>
  <si>
    <t>Solicitar a la DIAN y al Ministerio de Comercio su cooperación para establecer la medida conjunta y eficiente para realizar el seguimiento a las importaciones de mercurio en el país</t>
  </si>
  <si>
    <t>Evaluar en la mesa técnica conformada, las necesidades técnicas y financieras dentro del PUNHg y determinar conjuntamente con lo otros ministerios participantes, cuál será el aporte por parte del Ministerio de Transporte</t>
  </si>
  <si>
    <t>Dirección de Transporte y Tránsito / Grupo Ambiental y Desarrollo Sostenible</t>
  </si>
  <si>
    <t>MERCURIO Y ASBESTO</t>
  </si>
  <si>
    <t xml:space="preserve">HALLAZGO 19. ADMINISTRATIVO-  IDENTIFICACIÓN DE CAPACIDADES Y NECESIDADES. No se ha formulado una estrategia financiera que relacione las necesidades con las potenciales fuentes de financiamiento.
</t>
  </si>
  <si>
    <t>HALLAZGO 1. ADMINISTRATIVO-  DIRECCIONAMIENTO ESTRATÉGICO DEL PLAN ÚNICO NACIONAL DE MERCURIO
Falta de articulación entre los Ministerios involucrados en el Plan Único Nacional de Mercurio. Ausencia de un esquema de direccionamiento estratégico y operativo para el desarrollo del plan evidencia bajo grado de avance en las diversas actividades de los programas diseñados</t>
  </si>
  <si>
    <t>Definir de manera conjunta con los Ministerios citados en el artículo 8 de la ley 1658 y en el marco de la CONASA, qué entidad será la encargada de liderar las acciones dispuestas para la implementación y seguimiento del PUNHg</t>
  </si>
  <si>
    <t>Solicitar de manera formal al Ministerio de Salud, se convoque de manera urgente y extraordinaria a la CONASA con el fin de establecer el mecanismo formal a través del cual se definirá de manera consensuada la entidad líder para la implementación del PUNHg.</t>
  </si>
  <si>
    <t>Ausencia de una estrategia global dirigida a cuantificar qué se necesita y cuánto de necesita para poner en marcha el Plan Único Nacional de Mercurio. No se cuenta con una hoja de ruta global dirigida a cuantificar de manera precisa los recursos necesarios para el desarrollo de las actividades del Plan</t>
  </si>
  <si>
    <t>Incorporación de las necesidades financieras y técnicas para atender lo referente al PUNHg, de competencia de la entidad, en el Plan de Acción Institucional 2019 del Ministerio de Transporte.</t>
  </si>
  <si>
    <t>PLAN VIGENCIA 2016
Se envío oficio 20174230425091 del 11/10/2017, solicitando reunión con la ANSV, oficio 20174230382111 del 18/09/2017 informa del Traslado por competencia Plan de Mejoramiento Contraloría General de República y oficio 20174230418311 del 06/10/2017 donde comunican el Plan de Mejoramiento Contraloría General de República vigencia 2016.</t>
  </si>
  <si>
    <t>AUDITORIA ESPECIAL 2015 PROYECTO Runt
Se evidencia mediante actas en el link de la pagina web de la concesion WWW.RUNT.COM.CO
RNET, SE EVIDENCIA EL SEGUIMIENTO A LA INTERVENTORIA EN LAS ACTAS:
ACTA 1268
ACTA 1271
ACTA 1293</t>
  </si>
  <si>
    <t>AUDITORIA ESPECIAL 2015 PROYECTO Runt
MEDIANTE  LAS SIGUIENTES CIRCULARES 20174010249201   CIRCULAR 20174010470501, SE VERIFICA EL CUMPLIMIENTO DE LO SOLICITADO EN EL HALLAZGO.</t>
  </si>
  <si>
    <t>AUDITORIA ESPECIAL 2015 PROYECTO Runt
SE ENVIO COMUNICADO CON RADICADO No. 20174010276871 del 13/07/2017, CON EL FIN DE FIRMA DE OTRO SI Nro 9, ACORDADO POR LAS PARTES.</t>
  </si>
  <si>
    <t>AUDITORIA ESPECIAL 2015 PROYECTO Runt
• Se da aclaración a las respuestas con sus respectivos seguimiento y revisiones, evidenciándose con los siguientes radicados:
• RUNT-RDC-CSR-1017-2015-10-28
• RUNT-RDC-CSR-6729.2015-2015-12-21
• RUNT ORACLE LICENCIAS – CC 083 2015-11-01
• RUNT FDV REDSIS y ORACLE – CC 085 2015-11-01
• RUNT REDSIS Activos fijos CC 016 2015-11-01
• RUNT FDV Y ORACLE – CC 1167 2014-10-08
• RUNT FDV ORACLE-CC 1168 2014-10-08
• RUNT FDV ORACLE-CC 1276 2014-11-06
• RUNT FDV ORACLE-CC 1401 2014-12-08
• RUNT FDV REDSIS – CC 1402 Y 1403 2014-12-05
• RUNT FDV TELECOMUNICACION –CC 1349 2014-12-17
• RUNT-RDC-CSR-999-2015-10-14
• RUNT-CSR-RDC-CSR.6385.2015-2015-12-04 RTA RUNT-RDC-CSR-999-15
• RUNT-RDC-CSR-1017-2015-10-28
• RDC MT ResptaCGR Inventario 30- JUN- 2015
• RUNT-RDC-CSR-1017-2015-10-28
• RUNT FDV ORACLE – CC 117 2014-10-08</t>
  </si>
  <si>
    <t>AUDITORIA ESPECIAL 2015 PROYECTO Runt
Se evidencia  que mediante la documentación allegada por el Grupo RUNT y la interventoria a la oficina de control Interno, se muestra que el procedimiento se encuentra ajustado en el que se indica que la supervisón efectúa seguimientos mensuales a la interventoría del cobntrato de concesión 033 de 2007.</t>
  </si>
  <si>
    <t>AUDITORIA ESPECIAL 2015 PROYECTO Runt
SE ELABORARON LAS RESOLUCIONES DONDE SE DECLARA EL INCUMPLIMIENTO:
RES. 5727 DE 2016
RES. 5775 DE 2016
RES. 5776 DE 2016</t>
  </si>
  <si>
    <t xml:space="preserve">AUDITORIA ESPECIAL 2015 PROYECTO Runt
EVIDENCIAS:
INFO 41 - 23/01/2017 ACTA 007
INFO 42 Y 43 - 22/03/2017 ACTA 008
INFO 44  Y 45 - 16/05/2017 ACTA  009
INFO 46 - 21/06/2017 ACTA 010
INFO 47 - 25/07/2017 ACTA 011
INFO 48 - 23/08/25017 ACTA 012 
INFO 49 - 26/09/2017 ACTA 013 
INFO 50 - 24/10/2017 
INFO 51 - 27/11/2017 </t>
  </si>
  <si>
    <t>AUDITORIA ESPECIAL 2015 PROYECTO Runt
• Actas de comité de seguimiento interventoría – Presentación Informes mensualmente –
- RUNT-RDC-013-2017-09-26
- RUNT-RDC-012-2017-08-23
- RUNT-RDC-011-2017-07-25
- RUNT-RDC-010-2017-06-21
- RUNT-RDC-009-2017-05-16
- RUNT-RDC-008-2017-03-22
• Citación a presentación informe mensual a personal interno del Grupo Coordinación RUNT y la Interventoría • Circular 20174010383081 2017-09-25 • Circular 20171010383091 2017-09-25</t>
  </si>
  <si>
    <t>AUDITORIA ESPECIAL 2015 PROYECTO Runt
Mediante memorando Numero 20174010192223 de fecha 15 de noviembre de 2017 se solicito a la oficina de planeacion la reunion para el levantamiento del proceso de control y seguimiento al contrato de concesion 033de 2007.</t>
  </si>
  <si>
    <t>AUDITORIA ESPECIAL 2011 PROYECTO Runt
ESTADISTICAS DE REGISTROS VIGENCIA AGOSTO 2013 A JUNIO DE 2017, DONDE SE EVIDENCIA LA SUMA DE CANTIDAD TOTAL DE TRAMITES Y SUMA DEL MONTO TOTAL
1. Registro Nacional de Remolques y Semirremolques 
2. Registro Nacional de Maquinaria Agrícola y de Construcción Autopropulsada 
3. Registro Nacional de Accidentes de Tránsito
4. Registro Nacional de Empresas de Transporte.</t>
  </si>
  <si>
    <t>PLAN VIGENCIA 2016
INFORME DEL PROCESO ADMINISTRATIVO DE COBRO COACTIVO NÚMERO 100 de 2014 DEL MINISTERIO DE TRANSPORTE CONTRA JUAN MANUEL MORENO BRAND, C.C. 79.363.347. 
El Grupo de Ingresos y Cartera de la Subdirección Administrativa y Financiera del Ministerio de Transporte, una vez realizaron el cobro ordinario de la obligación, remitieron, con memorando 20143290251743 de 09-12-2014 ala Oficina Asesora de Jurídica-Grupo Jurisdicción Coactiva la Resolución número 0001485 de 30 de mayo de 2014 (folios 6 a 8 y vto.) la cual quedo en firme el día 25/06/2014, según certificación expedida por el Grupo de Notificaciones de la Secretaria General (folio 9), para adelantar el correspondiente cobro coactivo.  (Correo electrónico del 29-12-2017)</t>
  </si>
  <si>
    <t>PLAN VIGENCIA 2016
INFORME PROCESO 9 DE 2007 CONTRA ELENA JOSEFINA NUÑEZ CASTILLA La razón de no dar por terminado el acuerdo de pago con anterioridad, se debe a que según información del Grupo de Pagaduría, la deudora tenía desde años atrás, embargos pendientes por aplicar sobre el salario como funcionaria del Ministerio de Transporte ordenados por 10 juzgados, como se evidencia en el anexo adjunto, en el cual se relacionan dichos embargos, situación que determinó insistir en el cumplimiento del acuerdo de pago, además en razón a que no se ubican otros bienes de su propiedad. 
Por lo anterior, según la Resolución No. 6076 del 20 de diciembre de 2017 se procedió a dejar sin efecto la facilidad de pago y a la reanudación del proceso administrativo del cobro coactivo Nro. 09/2007, el cual se encontraba suspendido, para proceder al embargo del salario.  (correo elctrónico del 29-12-2017)</t>
  </si>
  <si>
    <t>PLAN VIGENCIA 2016
Memorandos 20171310211643 del 13-12-2017 y 20171310173053 del 18-10-2017</t>
  </si>
  <si>
    <t>PLAN VIGENCIA 2016
En Julio se enviaron 19 oficios y en Septiembre se enviaron 28 para un total de 47 en el segundo semestre del año. Correo electrónico del 29-12-2017.</t>
  </si>
  <si>
    <t>PLAN VIGENCIA 2016
Se creó la carpeta donde se cargaron todos los soportes.
A la carpeta se puede acceder por el siguiente vinculo: https://mintransporte-my.sharepoint.com/personal/nrivera_mintransporte_gov_co/Documents/INFORMACION%20MISIONAL/PLAN%20VIAL%20DEPARTAMENTAL/Hallazgo%209%20-%202016?csf=1&amp;e=61520c52f08643b3b3d0b2881502f72d</t>
  </si>
  <si>
    <t>PLAN VIGENCIA 2016
Se enviaron oficios recordando la necesidad de actualizar sus PVD a 18 departamentos.
Arauca, Bolivar, Caquetá, Casanare, Cauca, Cesar, Chocó, Córdoba, Guainía, La Guajira, Huila, Meta, Nariño, Putumayo, Quindío, Santander, Sucre y Valle del Cauca</t>
  </si>
  <si>
    <t>PLAN VIGENCIA 2016
Se hizo la convocatoria a 18 departamentos.
Se realizó la reunión el 1 de diciembre.
Se capacitó a 5 departamentos: Guajira, Valle del Cauca, Nariño, Cesar, Caquetá</t>
  </si>
  <si>
    <t>PLAN VIGENCIA 2016
En los Convenios No798, 797 y 791 susccritos con los municipios de Puerto Rondón-Arauca, Bolívar-Valle del Cauca y Colón Putumayo, se incluyeron los caminos a ser atendidos.</t>
  </si>
  <si>
    <t>PLAN VIGENCIA 2016
Previo a la suscripcion de los  Convenios No798, 797 y 791 susccritos con los municipios de Puerto Rondón-Arauca, Bolívar-Valle del Cauca y Colón Putumayo, se solicitaron las facultades otorgadas por el Concejo municipal.</t>
  </si>
  <si>
    <t>PLAN VIGENCIA 2016
Se actualizó y se subió el instrucivo en Daruma.</t>
  </si>
  <si>
    <t>AUDITORIA VIGENCIA 2015
Acta de reunión con metro de Medellín 23/05/2016 para revisión y análisis del contexto de reglamentación del articulo 30 del decreto 1008  de 2015
Fue publicado en la pagina web de este Ministerio el dia 22 de septiembre de 2017 proyecto de acto administrativo  "Por la cual se reglamenta las condiciones mínimas que debe tener la infraestructura del sistema de metro ligero, tren ligero, tranvía y tren-tram”.</t>
  </si>
  <si>
    <t>PLAN VIGENCIA 2014
En Julio se enviaron 19 oficios y en Septiembre se enviaron 28 para un total de 47 en el segundo semestre del año.</t>
  </si>
  <si>
    <t>PLAN VIGENCIA 2014
Se creó la carpeta donde se cargaron todos los soportes.
A la carpeta se puede acceder por el siguiente vinculo: https://mintransporte-my.sharepoint.com/personal/nrivera_mintransporte_gov_co/Documents/INFORMACION%20MISIONAL/PLAN%20VIAL%20DEPARTAMENTAL/Hallazgo%209%20-%202016?csf=1&amp;e=61520c52f08643b3b3d0b2881502f72d</t>
  </si>
  <si>
    <t>PLAN VIGENCIA 2016
20174000494331 del 17/11/2017.</t>
  </si>
  <si>
    <t>PLAN VIGENCIA 2016
Mediante memorando N. 20173290145403 de septiembre 11 de 2017 suscrito por la coordinadora del grupo de Ingresos y Cartera solicita información a la Abogada de la Dirección Territorial de Risaralda sobre el proceso ejecutivo contra MULTIOBRAS. Y mediante memorando N. 20173290149953 de Septiembre 18 de 2017 suscrito por el Subdirector Administrativo y Financiero se solicita a la oficina de Jurídica se realice acciones necesarias para recuperar los vehículos toda vez que el contrato y la deuda existen contra MULTIOBRAS. Dicha solicitud  a la oficina de Jurídica es reiterada mediante memorando N. 20173290180733 de octubre 30 de 2017. 
Se envió memorando 20173290145403 del 11 de septiembre de 2017 a la Dirección Territorial de Risaralda, quien dio respuesta con memorando 20173660001503 del 15 de septiembre de 2017.
Se envió memorando 20173290149953 del 18 de septiembre de 2017  al Jefe de la Oficina Juridica y mediante memorandos 20173290180733 del 30 de octubre de 2017 y 20173290223683 de Diciembre 28 de 2017 se reitera lo solicitado</t>
  </si>
  <si>
    <t>PLAN VIGENCIA 2016
Se elaboró listado de bienes entregados y recibidos en comodato y se efectuaron los registros contables en las cuenta propiedad planta y equipo.</t>
  </si>
  <si>
    <t>PLAN VIGENCIA 2016
Con Memorando Circular 20173200205573 del 4 de diciembre de 2017, suscrito por la Secrataria General, se fijaron los los parametros para el cierre de vigencia 2017, dando las recomendaciones para la reducción de la reserva presupuestal.
Correos electrónicos, seguimiento de la ejecución de la vigencia y reserva presupuestal, fechas: 7, 14, 17 y 18 de noviembre de 2017.</t>
  </si>
  <si>
    <t>AUDITORIA VIGENCIA 2015
A 30 de noviembre se depuraron las partidas conciliatorias que existian al 31 de diciembre de 2015. Se tienen los soportes que demuestran los registros contables realizados en los meses de septiembre, octubre y noviembre de 2017.</t>
  </si>
  <si>
    <t xml:space="preserve">AUDITORIA VIGENCIA 2015
Se realizaron mesas de trabajo con el Banco Popular y con el Grupo de Pagaduría, determinando  acciones a seguir para minimizar diferencias entre la web bancaria y extractos.   Se solicitaron tele-extractos.
Una vez se reciban los comprobantes de ingreso y/o  egresos de ajuste se realizarán los registros correspondiente. Posteriormente, para la aclaracion de las diferencias presentadas en este hallazgo se realizaron mesas de trabajo entre los Grupos de Ingresos y Carteta, Pagaduría y Contabilidad, donde se revisó la metodologia para el reporte de la información generada por las entidades bancarias y el procedimiento para la documentación y registro de los ajustes que se requieren. Como resultado se realizó el acta de 29 de noviembre de 2017 donde se aclaran las diferencias registradas en el hallazgo y las conciliaciones realizadas, dando por concluidas las acciones. </t>
  </si>
  <si>
    <t xml:space="preserve">AUDITORIA VIGENCIA 2015
Se incluye la Dirección de Transporte con sus Direcciones Territoriales en atención que existen  procesos judiciales con medida de embargo dentro de la jurisdicción de éstas Territoriales y los apoderados de procesos son pertenecientes a la planta de la misma o contratistas cuyo supervisor es el Director Territorial. Revisada detenidamente la información fuente con la que se determinaron las diferencias, el Grupo de Contabilidad procede a validar los ingresos registrados en la contabilidad del año 2015, por concepto de formularios y especies valoradas, y a confrontarlos con la información de recaudo por el los mismos conceptos que reportó en su momento el Grupo de Ingresos y Cartera, encontrando las causas de tales diferencias, tal y  como queda documentado en Acta del 29 de noviembre de 2017, dando así por concluidas las acciones.   </t>
  </si>
  <si>
    <t xml:space="preserve">AUDITORIA VIGENCIA 2015
Se realizaron los registros de lo que se ha conciliado del año 2015, quedando algunos registros subsanables en el segundo semestre 2017.  Durante el segundo semestre del 2017 se han venido registrando ajustes sobre los datos ingresados del año 2015,  de acuerdo con la documentación y soportes encontrados en los archivos y en las dependencias relacionados con el bien. </t>
  </si>
  <si>
    <t>AUDITORIA VIGENCIA 2015
Se registraron los datos de las cuentas , quedando actualizada la base de datos  correspondientes al año 2105,  quedando algunos registros subsanables en el segundo semestre 2017. 
La depreciación con base en la información ya registrada en el nuevo aplicativo se realizaran las pruebas, ajustes y cálculos definitivos en el segundo semestre. Durante el segundo semestre se generó la depreciación mensual de los bienes objeto, efectuando los registros contables correspondientes</t>
  </si>
  <si>
    <t xml:space="preserve">AUDITORIA VIGENCIA 2015
Se viene registrando contablemente de acuerdo a los boletines presentados por el Grupo de Inventarios.  Al 30 de noviembre de 2017, los registros de depreciación del año 2015 en el SIIF se  encuentran en la cuenta 1685 por $2,577,96 millones, para un valor total de depreciación de $12,873,138 millones de pesos. </t>
  </si>
  <si>
    <t>PLAN VIGENCIA 2014
Con circular 20173200162803 del 3 de octubre de 2017 se comunicó el procedimiento para el reconocimiento y pago de sentencias judiciales no laborales a Despacho Ministro, Secretaria General, Viceministros de Transporte e Infraestructura, Jefes de Oficina, Directores de Infraestructura y de Transporte y Tránsito, Directores Territoriales, Subdirectores y Coordinadores
Con GFI-P-039 del 1 de novembre de 2017 esta la versión 01 vigente del procedimiento Reconocimiento y Pago de Sentencias Judiciales No Laborales</t>
  </si>
  <si>
    <t>PLAN VIGENCIA 2016 
Se presenta informe al Comité de Coordinación de Control Interno, como resultado de la ejcución del cronograma .</t>
  </si>
  <si>
    <t>PLAN VIGENCIA 2016
Por temas de asuteridad del gasto se enviaron los respectivos correos electrónicos a los responsables de los hallazgos, solicitando actualización de las respectivas acciones de mejora.</t>
  </si>
  <si>
    <t xml:space="preserve">PLAN VIGENCIA 2016
Se emitió la Resolución 1532 de  2017  para capacitar a 30 empleados públicos del Ministerio de Transporte sobre contratación estatal. </t>
  </si>
  <si>
    <t>AUDITORIA VIGENCIA 2015
Mediante Resolución numero 0006249 del 28 de diciembre de 2017  "Por la cual se reglamenta las condiciones mínimas que debe tener la infraestructura del sistema de metro ligero, tren ligero, tranvía y tren-tram”.</t>
  </si>
  <si>
    <t xml:space="preserve">PLAN VIGENCIA 2014
1- De acuerdo a la  accion de mejora :"Publicación de acto -administrativo para la definición de las condiciones mínimas de la infraestructura de los trenes de pasajeros ligeros".  Se expidió la resolución 6249 de 2017 "Por la cual se reglamenta las condiciones mínimas que debe tener la infraestructura del sistema de metro ligero, tren ligero, tranvía y tren-tram”.Dando cumplimiento a la accion de mejora propuesta.
2 -  En cuanto a la revisión del ordenamiento institucional y normativo del modo férreo se ajusto el Manual de normatividad y regulacion ferrea de acuerdo a los lineamiento del ordenamiento institucional y normativo vigentes .  Se adjuntan los dos oficios de la respectiva socialización con memorandos 20175000532051 del 11/12/2017 y 20175000532031 del 11/12/2017 al Invias y a la Ani respectivamente. </t>
  </si>
  <si>
    <t xml:space="preserve">PLAN VIGENCIA 2014
A traves  del ajuste y complementación  el Manual de normatividad y regulacion ferrea  se Integro y unifico los contenidos temáticos y de política en aspectos técnicos, regulatorios, operacionales e institucionales del Modo ferreo como instrumento de politica en colombia. </t>
  </si>
  <si>
    <t>PLAN VIGENCIA 2016
Acorde con las instrucciones del MHCP se agilizó el proceso de obligación de cuentas para la constitución de las cuentas por pagar, evitando incumplir la norma sobre el tope de reservas para el año 2018.</t>
  </si>
  <si>
    <t xml:space="preserve">PLAN VIGENCIA 2010
Con el apoy o de la Oficina de Planeación se formularon los indicadores para cada una de las terrritoriales </t>
  </si>
  <si>
    <t xml:space="preserve">PLAN VIGENCIA 2014
1-  Grupo de Apoyo a las Regiones elaboró el proyecto de modificación de la Resolución y fue enviado  la Oficina Asesora Jurídica para su revisión y VoBo. 
2- La Oficina Asesora Jurídica adelanto la publicación del  proyecto de resolución e impartió instrucciones para que por parte de esta dependencia se solicitará concepto al Departamento Administrativo de la Función Pública, en el sentido que dicha entidad determinara si el procedimiento correspondía a un  trámite,  con  oficio MT 20175000273091 del 11 de julio de 2017, fue remitido el documento.   
3- Una vez revisado par parte del Departamento Administrativo de la Función Pública, mediante oficio con numero de radicado 20175010301701 del 5 de diciembre del 2017, emitieron concepto al respecto.
4- El oficio respuesta y el proyecto de resolución fueron  enviados  nuevamente  a la Oficina Asesora Jurídica para dar continuidad al trámite respectivo con memorando MT 20175000205613 del 04 de diciembre de 2017.
Con base en lo anterior y en consideración que surgió un proceso que no se había contemplado cuando se proyectó la fecha de cumplimiento, adjunto los soportes de las actividades antes descritas donde se evidencia que se dio cumplimiento a las  acciones de mejora propuestas para el levantamiento del Hallazgo No 7 de 2014 dentro de los términos. 
</t>
  </si>
  <si>
    <t xml:space="preserve">PLAN VIGENCIA 2016
Mediante memorando 20171320216273 el coordinador del Grupo de Defensa Judicial, remite a los contratistas del grupo  el Formato de Control de actividades de contratistas, para su debido diligenciamiento y archivo en la carpeta correspondiente.
</t>
  </si>
  <si>
    <t>PLAN VIGENCIA 2016
Se envía el memorando 20171320216253 a los funcionarios y contratistas del Grupo de Defensa Judicial, para asegurar el adecuado cumplimiento de las normas de archivo y archivo judicial</t>
  </si>
  <si>
    <t>PLAN VIGENCIA 2016
Mediante memorando 20181320009283 el Coordinador del Grupo de Defensa Judicial solicitó una capacitación sobre organización y normas de archivo a la Coordinadora del grupo de administración Documental.</t>
  </si>
  <si>
    <t>PLAN VIGENCIA 2014
CUMPLIDA. Los Organismos de Tránsito vienen adelantando la migración de Información de los registros de forma simultanea y progresiva a la entrada en operación de los Registros. Así mismo se viene adelantando la migración de los registros de las Empresas Municipales de Taxi para la implementación de la Planilla Única de Viaje Ocasional Electrónica. Cabe resaltar que la migración de los datos reportados por los Organismos de Tránsito es un proceso dinámico y cerrarlo es de imposible cumplimiento.</t>
  </si>
  <si>
    <t xml:space="preserve">AUDITORIA VIGENCIA 2014
Se  formula Plan de acción Preventivo , relacionada con reducir posibles  interpretaciones a los contenidos de la Ficha BPIN.
CUMPLIDA. Durante la vigencia 2017 y siguiendo la metodología diseñada por el DNP se adelantaron las actualizaciones y ajustes en las actividades del Proyecto con el acompañamiento de la Oficina Asesora de Planeación, correspondiente al proyecto de inversión “ADMINISTRACIÓN GERENCIAL DEL RUNT Y ORGANIZACIÓN PARA LA INVESTIGACION Y DESARROLLO EN EL SECTOR DE TRÁNSITO Y TRANSPORTE, LEY 1005 DE 2006, REGION NACIONAL”, el cual se encuentra inscrito y aprobado por el Departamento Nacional de Planeación DNP bajo el Código BPIN 0011-10053-0000, Se adjunta Ficha actualizada. </t>
  </si>
  <si>
    <t>AUDITORIA ESPECIAL 2015 PROYECTO Runt
CUMPLIDA. Mediante memorando No. 20174010225703 del 29/12/2017 la Coordinacón Runt clarifica el concepto de Ingreso Esperado de acuerdo a lo establecido en el Contrato de Concesión 033 de 2007.</t>
  </si>
  <si>
    <t>PLAN VIGENCIA 2014
Se elaboró proyecto de Decreto por medio del cual se modifica el Capítulo 2, Título 3, Parte 2, Libro 2 del Decreto 1079 de 2015.
La documentación y soportes se encuentran en al DTT.</t>
  </si>
  <si>
    <t xml:space="preserve">PLAN VIGENCIA 2014
19-01-2018 informe del Viceministerio de Infraestructura. El hallazgo se da por cumplido, en el entendido que el Ministrio de Transporte adelanto las siguientes actividades:
Para la puesta en marcha de las entidades adscritas al Ministerio de Transporte: Unidad de Planeación de Infraestructura de Transporte – UPIT y Comisión de Regulación de Infraestructura y Transporte – CRIT.
* Se elabora y estructura el informe y los proyectos de decretos de las planta de personal de las dos entidades
* En  el  presupuesto   general   de   la   nación   para   la   vigencia   fiscal   2018,   hay   asignados: $ 2.360.992.501 para  la  Unidad  de  Planeación  del  Sector  de  Infraestructura  de  Transporte  y $ 2.360.992.501 para  la   Comisión de Regulación de Infraestructura y Transporte.
* Los proyectos de decreto: Por el cual se establece la planta de personal de la Unidad de Planeación de Infraestructura de Transporte - UPIT y se dictan otras disposiciones.
Por el cual se crea la planta de personal de la Comisión de Regulación de Infraestructura y Transporte - CRIT y se dictan otras disposiciones.
Ya cuentan con el  aval del Departamento Administrativo de la Función Pública y del Ministerio de Hacienda y Crédito Público y se encuentran actualmente en el trámite correspondiente. </t>
  </si>
  <si>
    <t xml:space="preserve"> Dirección de Infraestructura</t>
  </si>
  <si>
    <t>PLAN VIGENCIA 2016
Memorando 201473260185863 del 3 de noviembre de 2017, Director de Infraestructura, Asunto: Seguimiento ejecución presupuestal vigencia 2017, saldos CDP(s) y reserva presupuestal 2016
Memorando 20173260185873 del 3 de noviembbre, director de Transporte y Tránsito, Asunto:  Seguimiento ejecución presupuestal vigencia 2017, saldos CDP(s) y reserva presupuestal 2016
Memorando 20173260161883 del 2 de octubre de 2017, Director de Infraestructura, Asunto: Seguimiento ejecución presupuestal vigencia 2017, saldos CDP(s) y reserva presupuestal 2016</t>
  </si>
  <si>
    <t xml:space="preserve">HALLAZGO 11. Administrativo - con presunta incidencia Disciplinaria Contrato No. 167
El Ministerio de Transporte, el 26 de febrero de 2015 suscribió el contrato de prestación de servicios No. 167  cuyo objeto era Apoyar Jurídicamente al Grupo de Reposición Integral de Vehículos de Carga en el Programa de Promoción para la Reposición y Renovación del Parque Automotor en las labores que le sean encomendadas, para ser pagado en 10 mensualidades vencidas a razón de $8.100.000 y el saldo a 31 de diciembre de 2015 pagaderos dentro de los 30 días siguientes a la presentación de la cuenta de cobro y al acta de recibo parcial firmada por el supervisor del contrato y el contratista. 
La Coordinadora del Grupo de Reposición Integral de Vehículos con memorando 20154020219513 del 15 de diciembre de 2015 expide autorización de pago correspondiente al periodo comprendido entre el 26 de noviembre y el 31 de diciembre de 2015. Observa la contraloría que en el acta No. 11 de recibo parcial, anuncia que comprende hasta el 31 de diciembre, es decir 15 días más del tiempo real de ejecución. Igual situación ocurre con la factura No. CA 103 por valor de $9.5 millones que también tiene fecha del 15 de diciembre de 2015 y corresponde hasta el 31 de diciembre; lo mismo del acta No. 12 de terminación por vencimiento de plazo pactado y la No. 13 de recibo definitivo del contrato, ambas de fecha 31 de diciembre de 2015, que también fueron enviadas con el memorando aludido del 15 de diciembre del mismo año.
Igualmente expresa la contraloría que en la certificación para justificar la contratación ordenada en el artículo 1o del Decreto 2209 de 1998, expedida por la Subdirectora de Talento Humano el 21 de enero de 2015 se evidencia una contradicción, por cuanto en el primer párrafo dice: “...aun existiendo funcionarios en la planta con el título Profesionales en Derecho o abogado con Postgrado en Aseguramiento de calidad, no son suficientes ...” y en el siguiente párrafo dice: “revisada la base de datos de las historias laborales de abogados, no se encontró que alguno de ellos haya acreditado post grado en Aseguramiento de Calidad.”
La entidad en su respuesta acepta los errores cometidos al enviar documentos el día 15 los cuales tienen fecha del 31 del mismo mes y que fue un error involuntario la contradicción en la Certificación de Justificación, situación que es inaceptable por cuanto este es el documento que avala las razones por las cuales se comprometen los recursos públicos, lo cual tiene una presunta incidencia disciplinaria, acorde a los postulados de la Ley 734 de 2002. 
</t>
  </si>
  <si>
    <t>Falta de claridad en la necesidad del servicio a contratar, hecho que soporta la contratación a efectuar por la Entidad, por cuanto e! artículo 32 numeral 3 de la Ley 80 de 1993, es claro al ordenar que estos contratos sólo podrán celebrarse con personas naturales cuando dichas actividades no puedan realizarse con personal de planta y la precitada certificación deja sin definir, si hay o no personal para desarrollar la actividad que se pretendía contratar; dicha situación genera incertidumbre en e! proceso contractual aludido.
La contradicción en la Certificación de Justificación,  es una situación  inaceptable por cuanto este es el documento que avala las razones por las cuales se comprometen los recursos públicos</t>
  </si>
  <si>
    <t xml:space="preserve">PLAN VIGENCIA 2014. 
Luego de adelantar el consolidado de información financiera de los Sistemas de Transporte Masivo con corte al 31 de diciembre de 2016, se remitió por parte de Transmilenio la información de acuerdo con el Manual Financiero del Proyecto. Conforme a ello, la UMUS incorporó esta información en el software Helissa, obteniendo los balances financieros y el EIA de  Transmilenio en las fases: Norte - Quito- Sur, Suba, Fase III (Carrera 10 y 26) y Soacha. 
20180109:  De acuerdo con la información remitida por el ente gestor Transmilenio, se generaron los archivos planos correspondientes y se obtuvo el estado de inversión acumuluada conciliada a septiembre de 2017. </t>
  </si>
  <si>
    <r>
      <rPr>
        <b/>
        <sz val="11"/>
        <rFont val="Calibri"/>
        <family val="2"/>
        <scheme val="minor"/>
      </rPr>
      <t>Hallazgo No. 1 Plan Nacional de Seguridad Vial –PNSV- Administrativo-</t>
    </r>
    <r>
      <rPr>
        <sz val="11"/>
        <rFont val="Calibri"/>
        <family val="2"/>
        <scheme val="minor"/>
      </rPr>
      <t xml:space="preserve">
Con la Resolución 2273 del 6 de agosto de 2014, se ajustó el PNSV 2011-2021, el cual consta de 5 líneas estratégicas o pilares: institucional, comportamiento humano, vehículos, infraestructura y atención a víctimas, que en forma articulada buscan la reducción del número de víctimas de siniestros de tránsito. 
En el Préstamo BID  se aprobó una asignación de $USD 4.7 millones ($9.400 millones ), para implementación y socialización del PNSV, en siete subcomponentes. Recursos que a mayo de 2017, se ejecutaron en el 87% . Sin embargo, los productos que deberían ser entregados en seis de los subcomponentes, no han sido culminados ni reglamentados tales como: Programa de educación (cursos) formulado en coordinación con el Ministerio de Educación; Manual de procesos y procedimientos para el otorgamiento de las licencias de conducción; documento que describa el programa de atención a víctimas; implementación de un Plan de Vigilancia y Control en seguridad vial que refuerce la actuación de la Policía de Tránsito y Plan Nacional de Comunicación formulado con transversalidad de edad y sexo.</t>
    </r>
  </si>
  <si>
    <r>
      <rPr>
        <u/>
        <sz val="11"/>
        <rFont val="Calibri"/>
        <family val="2"/>
        <scheme val="minor"/>
      </rPr>
      <t xml:space="preserve">Hallazgo No. 2 Préstamo BID 3078/OC-CO </t>
    </r>
    <r>
      <rPr>
        <sz val="11"/>
        <rFont val="Calibri"/>
        <family val="2"/>
        <scheme val="minor"/>
      </rPr>
      <t xml:space="preserve">  El 24 de diciembre de 2013, se celebró el contrato entre Colombia y el Banco Interamericano de Desarrollo -BID-, por $USD 10 millones, con el objetivo de apoyar a la consolidación de la política nacional de seguridad vial, cuyo fin era la reducción en el número de víctimas mortales y lesionados causados por accidentes de tránsito; para ser ejecutado en las vigencias 2013-2017.
Según lo estableció el Conpes 3764 de 2013, la evaluación económica para este proyecto se calculó con base en la relación beneficio/costo estimada de acuerdo con la duración del mismo… “En este orden de ideas, los beneficios del Proyecto se medirán por el ahorro en las pérdidas de vida o las lesiones asociadas al tránsito; no obstante, las intervenciones en seguridad vial traen consigo otros beneficios, en términos de los costos que se ahorran para la sociedad en conjunto, de difícil cuantificación…” Se describe en dicho documento que: …” se encontró que los traumas derivados del tránsito le cuestan al país cerca de USD 11.370 millones al año, por lo tanto y bajo el supuesto que la morbimortalidad se mantendrá estable en los siguientes cuatro años, si no se realizan intervenciones en seguridad vial, se perderán alrededor de USD 45.480 millones”.
Además, se concluye que, con la ejecución del proyecto, …”se espera una reducción promedio anual del 3% en los índices de morbimortalidad, esto significaría que en los próximos cuatro años se ahorrarían aproximadamente USD 1.360 millones, en costos derivados de los traumas en tránsito, monto de ahorro que se encuentra muy por encima de los USD 10 millones que se estiman para ejecutar el Proyecto”. 
</t>
    </r>
  </si>
  <si>
    <r>
      <rPr>
        <b/>
        <u/>
        <sz val="11"/>
        <rFont val="Calibri"/>
        <family val="2"/>
        <scheme val="minor"/>
      </rPr>
      <t>Hallazgo No. 9 Seguimiento al programa Plan Vial Regional-PVR</t>
    </r>
    <r>
      <rPr>
        <sz val="11"/>
        <rFont val="Calibri"/>
        <family val="2"/>
        <scheme val="minor"/>
      </rPr>
      <t xml:space="preserve">
Durante la vigencia 2016 se evidencia que el Ministerio de Transporte ha realizado seguimiento a nueve (9) planes viales departamentales (PVD) de treinta y dos (32) planes aprobados. Lo anterior indica, que durante la vigencia 2016 se realizó seguimiento al 28% de los planes viales departamentales aprobados, circunstancia que expone deficiencias en el seguimiento efectuado por el Ministerio de Transporte al Programa Plan Vial Regional, afectando de esta manera, la gestión de la Entidad y de su Plan de Acción para la vigencia, en lo que respecta al propósito de asistir eficiente y continuamente a los Entes Territoriales en materia de gestión vial departamental, igualmente genera afectación al desarrollo y logro de los objetivos propuestos en el programa.</t>
    </r>
  </si>
  <si>
    <r>
      <rPr>
        <b/>
        <u/>
        <sz val="11"/>
        <rFont val="Calibri"/>
        <family val="2"/>
        <scheme val="minor"/>
      </rPr>
      <t>Hallazgo No. 10. Actualización Planes Viales Departamentales (PVD) – Programa Plan Vial Regional</t>
    </r>
    <r>
      <rPr>
        <sz val="11"/>
        <rFont val="Calibri"/>
        <family val="2"/>
        <scheme val="minor"/>
      </rPr>
      <t xml:space="preserve">
Si bien es cierto, los Planes Viales Departamentales (PVD) están proyectados para inversión e intervención a diez (10) años, se ha evidenciado la necesidad de actualizarlos, debido al aumento del tránsito y transporte de las vías territoriales, el crecimiento de la demanda en el mejoramiento de la infraestructura y la incorporación de criterios de  intermodalidad, conexión e integración de la malla vial existente; por ello cinco (5) departamentos han realizado la actualización del PVD, tres (3) departamentos se encuentran en proceso de actualización y once (11) departamentos con Planes Viales Departamentales aprobados entre el año 2009 y 2010 a la fecha no se han actualizado, demostrando deficiencias en los mecanismos adoptados por el Ministerio de Transporte para apoyar, asesorar y acompañar a los Entes Territoriales en la actualización de los PVD, situación que genera afectación en el reconocimiento de las condiciones y características actuales de la red vial, para la estructuración de nuevos proyectos de infraestructura.</t>
    </r>
  </si>
  <si>
    <r>
      <rPr>
        <b/>
        <u/>
        <sz val="11"/>
        <rFont val="Calibri"/>
        <family val="2"/>
        <scheme val="minor"/>
      </rPr>
      <t>Hallazgo No. 11. Convenios Interadministrativos Estudios y Diseños (vigencias 2015 y 2016) – Programa Plan Vial Regional</t>
    </r>
    <r>
      <rPr>
        <sz val="11"/>
        <rFont val="Calibri"/>
        <family val="2"/>
        <scheme val="minor"/>
      </rPr>
      <t xml:space="preserve">
El Ministerio de Transporte, con el propósito de fortalecer el Programa Plan Vial Regional, proporciona recursos a cada departamento para la contratación de Estudios y Diseños de alguna de las vías priorizadas en el Plan Vial Departamental (PVD), a través de convenios interadministrativos suscritos con los Entes Territoriales; durante las vigencias 2015 y 2016 se firmaron once (11) convenios.
Las deficiencias anteriormente descritas denotan que existen debilidades en el seguimiento efectuado por el Ministerio de Transporte a los recursos transferidos a los departamentos, dentro del marco del Programa Plan Vial Regional, igualmente se evidencian falencias en la formulación del objeto de los convenios interadministrativos, dichas circunstancias afectan el propósito de propender por un desarrollo eficiente del programa en los departamentos.</t>
    </r>
  </si>
  <si>
    <r>
      <t>1.</t>
    </r>
    <r>
      <rPr>
        <sz val="11"/>
        <rFont val="Times New Roman"/>
        <family val="1"/>
      </rPr>
      <t xml:space="preserve">       </t>
    </r>
    <r>
      <rPr>
        <sz val="11"/>
        <rFont val="Calibri"/>
        <family val="2"/>
        <scheme val="minor"/>
      </rPr>
      <t xml:space="preserve">Remitir oficio a la Gobernación del Departamento del Huila solicitando que desde su competencia, se adopten las decisiones y acciones orientadas a fortalecer los controles que debe aplicar el Ente Territorial  respecto del Organismo de Tránsito en esta materia. </t>
    </r>
  </si>
  <si>
    <r>
      <t>1.</t>
    </r>
    <r>
      <rPr>
        <sz val="11"/>
        <rFont val="Times New Roman"/>
        <family val="1"/>
      </rPr>
      <t xml:space="preserve">       </t>
    </r>
    <r>
      <rPr>
        <sz val="11"/>
        <rFont val="Calibri"/>
        <family val="2"/>
        <scheme val="minor"/>
      </rPr>
      <t xml:space="preserve">Poner en conocimiento de la Procuraduría General de la Nación los hechos, objeto del hallazgo para las investigaciones a que haya lugar. </t>
    </r>
  </si>
  <si>
    <r>
      <rPr>
        <sz val="11"/>
        <rFont val="Times New Roman"/>
        <family val="1"/>
      </rPr>
      <t xml:space="preserve">2.    </t>
    </r>
    <r>
      <rPr>
        <sz val="11"/>
        <rFont val="Calibri"/>
        <family val="2"/>
        <scheme val="minor"/>
      </rPr>
      <t>Poner en conocimiento de la Oficina de Control Interno Disciplinario competente de investigar a los servidores públicos del Organismo de Tránsito, los hechos objeto del hallazgo para las investigaciones pertinentes.</t>
    </r>
  </si>
  <si>
    <r>
      <t>1.</t>
    </r>
    <r>
      <rPr>
        <sz val="11"/>
        <rFont val="Times New Roman"/>
        <family val="1"/>
      </rPr>
      <t xml:space="preserve">       </t>
    </r>
    <r>
      <rPr>
        <sz val="11"/>
        <rFont val="Calibri"/>
        <family val="2"/>
        <scheme val="minor"/>
      </rPr>
      <t>Remitir oficio a la Gobernación del Departamento del Huila, informando la situación y solicitando que en el evento de encontrar presuntas irregularidades se de traslado a la Oficina de Control Interno Disciplinario o quien haga sus veces para las indagaciones pertinentes.</t>
    </r>
  </si>
  <si>
    <r>
      <t>1.</t>
    </r>
    <r>
      <rPr>
        <sz val="11"/>
        <rFont val="Times New Roman"/>
        <family val="1"/>
      </rPr>
      <t xml:space="preserve">       </t>
    </r>
    <r>
      <rPr>
        <sz val="11"/>
        <rFont val="Calibri"/>
        <family val="2"/>
        <scheme val="minor"/>
      </rPr>
      <t xml:space="preserve">Generar una Circular dirigida a todos los Organismos de Tránsito del país, en la que se reiterará el marco normativo aplicable a ese trámite respectivo, responsabilidades de los Organismos de Tránsito y controles asociados con el mismo. </t>
    </r>
  </si>
  <si>
    <r>
      <t>HALLAZGO 25. De acuerdo con información entregada</t>
    </r>
    <r>
      <rPr>
        <vertAlign val="superscript"/>
        <sz val="11"/>
        <rFont val="Arial"/>
        <family val="2"/>
      </rPr>
      <t>[1]</t>
    </r>
    <r>
      <rPr>
        <sz val="11"/>
        <rFont val="Arial"/>
        <family val="2"/>
      </rPr>
      <t xml:space="preserve"> a la Comisión de Auditoría de la Contraloría, la Entidad informa sobre el cumplimento del Plan de Acción en materia del Proyecto implementación del Gobierno en línea el cual presenta un Avance Parcial de 25%.  De igual forma, el Ministerio de las Tecnologías de la Información</t>
    </r>
    <r>
      <rPr>
        <vertAlign val="superscript"/>
        <sz val="11"/>
        <rFont val="Arial"/>
        <family val="2"/>
      </rPr>
      <t>[2]</t>
    </r>
    <r>
      <rPr>
        <sz val="11"/>
        <rFont val="Arial"/>
        <family val="2"/>
      </rPr>
      <t xml:space="preserve"> informó que, en materia de Gobierno en Línea, el Ministerio de Transporte no cuenta con actividades para el seguimiento, medición, análisis y evaluación del desempeño de la seguridad y privacidad con el fin de generar los ajustes o cambios pertinentes y oportunos. Lo anterior, a pesar que el Ministerio de Transporte designó[3] un Director de Tecnologías y Sistemas de Información Chief Information Oficier – CIO, para liderar la Estrategia Integral de Tecnologías de la Información y Comunicaciones, el cual desempeñó estas funciones hasta el 30 de agosto de 2016, sin que se haya dado cumplimiento a la meta establecida para la Estrategia de Gobierno en línea, en lo propuesto para el año 2016.</t>
    </r>
  </si>
  <si>
    <r>
      <rPr>
        <b/>
        <sz val="11"/>
        <rFont val="Calibri"/>
        <family val="2"/>
        <scheme val="minor"/>
      </rPr>
      <t>Hallazgo No. 30. Seguimiento y control a la gestión de Defensa Judicial</t>
    </r>
    <r>
      <rPr>
        <sz val="11"/>
        <rFont val="Calibri"/>
        <family val="2"/>
        <scheme val="minor"/>
      </rPr>
      <t xml:space="preserve">                                                                              Revisado el procedimiento y controles que tiene implementado el Min Transporte, para el seguimiento y desarrollo de la actividad de gestión de defensa judicial, así como, de la coordinación funcional y documentada, de las acciones y decisiones que en este mismo sentido se llevan a cabo en las Direcciones Territoriales, se evidenciaron las siguientes debilidades:
a.- La entidad en prueba de recorrido inicial, para identificación de controles, estableció que “los abogados contratistas de gestión judicial presentan un informe de sus actuaciones”; sin embargo, no se evidencia en la carpeta de seguimiento de la gestión judicial , informes periódicos de los abogados de defensa, que permita tener una información eficaz, oportuna y actualizada, de la actuación y gestión de representación. 
b.- Al cruzar la información derivada del sistema Erogue, rama judicial y los documentos reportados como última actuación, en las carpetas de seguimiento de defensa judicial, se presentan inconsistencias, respecto de los datos reportados como “estado actual” de algunos procesos, pues estos no son coincidentes, hay reportes desactualizados, respecto del momento procesal o fechas de actuación que se encuentra en los otros sistemas; evidenciándose debilidades en el control a los procesos judiciales y generándose riesgo de desinformación.
c.- Solicitada la remisión de carpetas de seguimiento y control a los procesos y actuaciones judiciales que se lleva en las Direcciones Territoriales, se pudo evidenciar, que el nivel central debió solicitar la remisión del “control identificado” a las diferentes sedes de la Entidad en el país, evidenciándose que el procedimiento o instrumento de coordinación entre la sede central y el personal de representación judicial en las diferentes jurisdicciones, es débil o no existe, conllevando, que no se tenga una información unificada y actualizada de este procedimiento, a pesar que, la actuación judicial de las Territoriales comporta el 82,1% del total de procesos judiciales (1992 procesos en todo el país), con una contingencia económica que de ser negativa compromete el 71,2% de las pretensiones económicas de las diferentes demandas, que está establecido en $9.799.462 millones.</t>
    </r>
  </si>
  <si>
    <r>
      <rPr>
        <u/>
        <sz val="11"/>
        <rFont val="Calibri"/>
        <family val="2"/>
        <scheme val="minor"/>
      </rPr>
      <t>HALLAZGO 31.POLITICA DE SEGUIMIENTO Y SUPERVISION CONTRACTUAL DEL MINTRANSPORTE - ADMINISTRATIVO CON PRESUNTA INCIDENCIA DISCIPLINARIA</t>
    </r>
    <r>
      <rPr>
        <sz val="11"/>
        <rFont val="Calibri"/>
        <family val="2"/>
        <scheme val="minor"/>
      </rPr>
      <t xml:space="preserve">
A. El numeral k del acápite 8.2 del manual de supervisión establece que el supervisor del contrato debe presentar por escrito, los conceptos y las justificaciones que se requieran para modificar, adicionar, suspender, reanudar, liquidar, imponer multas, declarar siniestros y los demás que se requieran para que el ordenador del gasto pueda tomar las decisiones correspondientes. 
b. El numeral r del acápite 8,2 del manual de supervisión indica que los informes de supervisión deben contener una descripción de la ejecución del contrato en el periodo correspondiente, aspectos económicos y financieros, aspectos legales, programa de trabajo y avance del proyecto, cantidad de trabajos realizados y control de calidad y problemas presentados y soluciones planteadas y adoptadas. 
c. El numeral s del acápite 8,2 del manual de supervisión, ilustra la obligación del supervisor del contrato de presentar un informe final señalando los antecedentes del contrato su descripción y datos relacionados con el mismo, la ejecución del contrato, situaciones de retardo o incumplimiento, los mecanismos de ajuste o revisión que se hubieren suscitado dentro de la ejecución y demás circunstancias que relevantes presentadas dentro de la ejecución del contrato. 
actuaciones que a la luz de lo reglamentado en el Manual de contratación de la entidad en el numeral 1.5 indica: "el Secretario General y los Directores Territoriales, en su condición de ordenadores del gasto, dispondrán lo necesario para que en los procesos de contratación se deje evidencia documental de todas las actuaciones y decisiones que ocurran dentro del mismo. 
efectuada la revisión de las carpetas de seguimiento contractual, que maneja el área de contratación del Ministerio de Transporte, acorde a una muestra porcentual derivada de las pruebas de recorrido y plan de trabajo de la presente auditoría, se pudo evidenciar que a pesar del riesgo alto que la política de gestión pública del estado colombiano le ha dado al tema de la vigilancia y seguimiento del desarrollo de la actividad contractual y por ende a la verificación de cumplimiento de los objetos contractuales, dándole capítulo especial y haciendo énfasis en lo establecido en el artículo 83 de la ley 1474 de 2011, la entidad no tiene regulado en su mapa de riesgos, acciones de control respecto a la inefectiva supervisión de sus contratos, lo cual se evidencia pues dentro del proceso de contratación no se reglamenta el cumplimiento funcional respecto de lo establecido en los numerales s, r, y k del seguimiento de contrato, no reposa evidencia de la actuación de la supervisión en estos aspectos, a pesar de lo reglamentado en el numeral 1, 5 del Manual Interno de contratación. 
Lo anterior ya que, las acciones adoptadas por la entidad en su plan de mejoramiento, no han dado los resultados de efectividad y eficacia, que hubieren podido lograr, mediante el fortalecimiento de controles a los procesos que impactarán de manera positiva, la minimización de los riesgos misionales en la gestión de supervisión y seguimiento contractual, que la Contraloría General de la República, les ha observado en vigencias pasadas y que aún en la presente auditoría se siguen evidenciando. 
Lo que conlleva a que, por adolecer de la evidencia de informes periódicos o final de seguimiento, donde se refleje el análisis, pronunciamiento o acciones adelantadas por el supervisor, respecto de los aspectos indicados en el manual de supervisión y/o de contratación, las carpetas de seguimiento y evidencia contractual, se queden como un simple referente de archivo documental, sin que constituyan un mecanismo de control a la ejecución y cumplimiento de los objetos o actividades contractuales y mucho menos tenerse como la herramienta que en tiempo real y con inmediatez le permita al ordenador del gasto o a quien lo requiera, verificar y obtener una contextualización de las actividades e incidencias de ejecución, para tomar decisiones, liquidar el contrato o conocer sus incidencias. 
</t>
    </r>
  </si>
  <si>
    <r>
      <rPr>
        <b/>
        <sz val="11"/>
        <rFont val="Calibri"/>
        <family val="2"/>
        <scheme val="minor"/>
      </rPr>
      <t xml:space="preserve">Hallazgo No. 32 Gestión Documental. </t>
    </r>
    <r>
      <rPr>
        <sz val="11"/>
        <rFont val="Calibri"/>
        <family val="2"/>
        <scheme val="minor"/>
      </rPr>
      <t>Las carpetas de soporte y evidencia documental que se llevan en los procesos de ejecución de adquisición de bienes y servicios y defensa judicial que se revisaron en la muestra, evidencian debilidades en la gestión y procedimientos de archivo documental que adelanta la entidad, pues presentan falencias identificadas acorde a las siguientes situaciones:
a.- Inexistencia, incongruencias o saltos en la foliación documental de seguimiento
b.- Se archivan documentos sin fechas, sin firmas, o certificación de recibido, lo que no da certeza respecto de su autenticidad o debida legalización.
c.- Se archivan documentos no legibles o en fotocopia
d. Actos de trámite, que se fundamentan en documentos y/o archivos que no se evidencian dentro de la carpeta 
e. La secuencia de los documentos no obedece a un orden cronológico, ni refleja la oportunidad con que se allegan a fin de que se mantenga la secuencia y orden como fueron expedidos, vulnerando el principio de “orden original” (art 13 del acuerdo 002 de 2014 del archivo general de la nación antigua cartilla de ordenación documental vigencia 2003) con que se debe manejar el archivo de expedientes y documentos de la entidad.
Así se pudo evidenciar en la muestra porcentual derivada de las pruebas de recorrido y Plan de Trabajo, que se revisó en las carpetas de archivo y seguimiento de los procesos de ejecución contractual y de defensa judicial del Mintransporte, donde los controles a este respecto han sido inocuos y poco efectivos, conllevando que el procedimiento de gestión de archivo documental, sea ineficiente e ineficaz, contraviniendo aspectos normativos de la ley 594 de 2000 y políticas institucionales.
d.- No se evidencia, ni en el procedimiento (Código: DJU-P-003) ni en el mapa de riesgos (Código DJU-R-001) del Ministerio de Transporte para la defensa judicial, la función respecto del primero y el control respecto del segundo; un seguimiento efectivo, eficaz y actualizado, así como la presentación de informes periódicos de actuación judicial, que conlleve a que la información que tenga la entidad de sus actuaciones judiciales sea la más idónea, real y actualizada.</t>
    </r>
  </si>
  <si>
    <r>
      <rPr>
        <b/>
        <sz val="11"/>
        <rFont val="Calibri"/>
        <family val="2"/>
        <scheme val="minor"/>
      </rPr>
      <t>Hallazgo No. 33 Deudores - Administrativo.</t>
    </r>
    <r>
      <rPr>
        <sz val="11"/>
        <rFont val="Calibri"/>
        <family val="2"/>
        <scheme val="minor"/>
      </rPr>
      <t xml:space="preserve"> El saldo de la cuenta 1401 </t>
    </r>
    <r>
      <rPr>
        <i/>
        <sz val="11"/>
        <rFont val="Calibri"/>
        <family val="2"/>
        <scheme val="minor"/>
      </rPr>
      <t>Deudores - Ingresos No Tributarios</t>
    </r>
    <r>
      <rPr>
        <sz val="11"/>
        <rFont val="Calibri"/>
        <family val="2"/>
        <scheme val="minor"/>
      </rPr>
      <t xml:space="preserve"> por $61.766 millones se encuentra sobreestimado en $11.9 millones, por cuanto dicho valor difiere del valor reportado por el Grupo de Cartera el cual asciende a $61.754 millones. De otra parte, y teniendo en cuenta la respuesta dada por la entidad, en cuanto a que el valor total reportado por el Grupo de Cartera contiene valores de la cuenta 1470 </t>
    </r>
    <r>
      <rPr>
        <i/>
        <sz val="11"/>
        <rFont val="Calibri"/>
        <family val="2"/>
        <scheme val="minor"/>
      </rPr>
      <t>Deudores- Otros Deudores</t>
    </r>
    <r>
      <rPr>
        <sz val="11"/>
        <rFont val="Calibri"/>
        <family val="2"/>
        <scheme val="minor"/>
      </rPr>
      <t xml:space="preserve"> por $3.723 millones, se concluye que el informe del Grupo de Cartera dejó de reportar $743.8 millones correspondientes a las subcuentas 140190 </t>
    </r>
    <r>
      <rPr>
        <i/>
        <sz val="11"/>
        <rFont val="Calibri"/>
        <family val="2"/>
        <scheme val="minor"/>
      </rPr>
      <t>Otros Deudores por Ingresos</t>
    </r>
    <r>
      <rPr>
        <sz val="11"/>
        <rFont val="Calibri"/>
        <family val="2"/>
        <scheme val="minor"/>
      </rPr>
      <t xml:space="preserve"> por $11,9 millones, 147064 </t>
    </r>
    <r>
      <rPr>
        <i/>
        <sz val="11"/>
        <rFont val="Calibri"/>
        <family val="2"/>
        <scheme val="minor"/>
      </rPr>
      <t>Pago por Cuenta de Terceros</t>
    </r>
    <r>
      <rPr>
        <sz val="11"/>
        <rFont val="Calibri"/>
        <family val="2"/>
        <scheme val="minor"/>
      </rPr>
      <t xml:space="preserve"> por $111 millones, y la subcuenta 147078 </t>
    </r>
    <r>
      <rPr>
        <i/>
        <sz val="11"/>
        <rFont val="Calibri"/>
        <family val="2"/>
        <scheme val="minor"/>
      </rPr>
      <t>Enajenación Activos</t>
    </r>
    <r>
      <rPr>
        <sz val="11"/>
        <rFont val="Calibri"/>
        <family val="2"/>
        <scheme val="minor"/>
      </rPr>
      <t xml:space="preserve"> $620,6 millones. (Ver Tabla No. 16)
De otra parte, dentro del valor reportado por el Grupo de Cartera se encuentran siete "Terceros Genéricos" por valor de $577 millones y uno con saldo contrario a su naturaleza por ($257) miles; los cuales representan partidas pendientes de depurar que inciden negativamente en la razonabilidad de los Estados Contables.
La subcuenta 140114 </t>
    </r>
    <r>
      <rPr>
        <i/>
        <sz val="11"/>
        <rFont val="Calibri"/>
        <family val="2"/>
        <scheme val="minor"/>
      </rPr>
      <t>Deudores - Formularios y Especies Valoradas</t>
    </r>
    <r>
      <rPr>
        <sz val="11"/>
        <rFont val="Calibri"/>
        <family val="2"/>
        <scheme val="minor"/>
      </rPr>
      <t xml:space="preserve"> por $60.229 millones representa el 98% del total del grupo, en esta se registran los saldos que adeudan los Organismos de Tránsito al Ministerio a 31 de diciembre de 2016, la cual fue depurada en la vigencia.
Para el cierre de la vigencia 2016 se llevaron a la cuenta 290580 </t>
    </r>
    <r>
      <rPr>
        <i/>
        <sz val="11"/>
        <rFont val="Calibri"/>
        <family val="2"/>
        <scheme val="minor"/>
      </rPr>
      <t>Otros Pasivos- Recaudos a favor de Terceros - Recaudos por Clasificar</t>
    </r>
    <r>
      <rPr>
        <sz val="11"/>
        <rFont val="Calibri"/>
        <family val="2"/>
        <scheme val="minor"/>
      </rPr>
      <t>, partidas por $3.049 millones, de acuerdo con las directrices dadas por la Contaduría General de la Nación mediante Concepto con radicado 20154700000301 de enero 15 de 2015.</t>
    </r>
  </si>
  <si>
    <r>
      <rPr>
        <b/>
        <sz val="11"/>
        <rFont val="Calibri"/>
        <family val="2"/>
        <scheme val="minor"/>
      </rPr>
      <t>Hallazgo No. 36. Vehículos Multiobras - Administrativo.</t>
    </r>
    <r>
      <rPr>
        <sz val="11"/>
        <rFont val="Calibri"/>
        <family val="2"/>
        <scheme val="minor"/>
      </rPr>
      <t xml:space="preserve"> Se presentó a Subcomité Técnico Financiero y de Inversiones para que el saldo fuera dado de baja por remisibilidad, un proceso llevado por la Dirección Territorial de Risaralda contra la empresa Asociativa de Trabajo - Multiobras, por $72.9 millones. Dicho Comité solicitó dar mayor claridad sobre el proceso, así como el destino dado a los vehículos que Multiobras solicitó fueran traspasados al Ministerio de Transporte. Lo anterior evidencia deficiencias en la información presentada al Subcomité y no permite tener certeza sobre si los vehículos entraron efectivamente al Ministerio, ni determinar los saldos reales de la cartera. Situación que afecta la confiabilidad de los saldos de la cuenta 1401 </t>
    </r>
    <r>
      <rPr>
        <i/>
        <sz val="11"/>
        <rFont val="Calibri"/>
        <family val="2"/>
        <scheme val="minor"/>
      </rPr>
      <t>Deudores -Ingresos No Tributarios</t>
    </r>
    <r>
      <rPr>
        <sz val="11"/>
        <rFont val="Calibri"/>
        <family val="2"/>
        <scheme val="minor"/>
      </rPr>
      <t xml:space="preserve"> y el valor de la cuenta 1675 </t>
    </r>
    <r>
      <rPr>
        <i/>
        <sz val="11"/>
        <rFont val="Calibri"/>
        <family val="2"/>
        <scheme val="minor"/>
      </rPr>
      <t>Equipos de Transporte, Tracción y Elevación</t>
    </r>
    <r>
      <rPr>
        <sz val="11"/>
        <rFont val="Calibri"/>
        <family val="2"/>
        <scheme val="minor"/>
      </rPr>
      <t>.</t>
    </r>
  </si>
  <si>
    <r>
      <rPr>
        <b/>
        <sz val="11"/>
        <rFont val="Calibri"/>
        <family val="2"/>
        <scheme val="minor"/>
      </rPr>
      <t xml:space="preserve">Hallazgo No. 37. Presentación de los Inventarios a dar de Baja - Administrativo. </t>
    </r>
    <r>
      <rPr>
        <sz val="11"/>
        <rFont val="Calibri"/>
        <family val="2"/>
        <scheme val="minor"/>
      </rPr>
      <t xml:space="preserve">Para el cierre del ejercicio contable correspondiente a la vigencia 2016 no se suscribió el Acta del Comité de Desarrollo Administrativo que permitiera hacer la depuración de los saldos de la cuenta 8315 </t>
    </r>
    <r>
      <rPr>
        <i/>
        <sz val="11"/>
        <rFont val="Calibri"/>
        <family val="2"/>
        <scheme val="minor"/>
      </rPr>
      <t>Deudoras de Control - Activos Retirados</t>
    </r>
    <r>
      <rPr>
        <sz val="11"/>
        <rFont val="Calibri"/>
        <family val="2"/>
        <scheme val="minor"/>
      </rPr>
      <t xml:space="preserve"> el cual asciende a $14.465 millones. Situación que ocasiona la sobreestimación de la cuenta en $13.648 millones correspondiente a bienes muebles y vehículos obsoletos. Lo anterior, a pesar que ya había sido aprobada la baja de los saldos de los Estados Contables por remisibilidad de acuerdo al Acta de Subcomité Técnico Financiero y de Inversiones No. 6 del 26 de diciembre de 2016. Los saldos aprobados son: (ver Tabla No. 17)
En consecuencia, se observa que no fue oportuna la realización del Comité de Desarrollo Administrativo con el fin de que a 31 de diciembre quedara depurada la cuenta.</t>
    </r>
  </si>
  <si>
    <r>
      <rPr>
        <b/>
        <sz val="11"/>
        <rFont val="Calibri"/>
        <family val="2"/>
        <scheme val="minor"/>
      </rPr>
      <t xml:space="preserve">Hallazgo No. 38. Bienes Muebles y Enseres, y Vehículos entregados en Comodato - Administrativo. </t>
    </r>
    <r>
      <rPr>
        <sz val="11"/>
        <rFont val="Calibri"/>
        <family val="2"/>
        <scheme val="minor"/>
      </rPr>
      <t xml:space="preserve">Las cuentas del Grupo 16 </t>
    </r>
    <r>
      <rPr>
        <i/>
        <sz val="11"/>
        <rFont val="Calibri"/>
        <family val="2"/>
        <scheme val="minor"/>
      </rPr>
      <t>Propiedades, Planta y Equipo</t>
    </r>
    <r>
      <rPr>
        <sz val="11"/>
        <rFont val="Calibri"/>
        <family val="2"/>
        <scheme val="minor"/>
      </rPr>
      <t xml:space="preserve"> se encuentran afectadas por cuanto contienen los valores correspondientes a los elementos entregados en Comodato a diferentes entidades, y que no han sido recuperados ni dados de baja de los registros por el Ministerio.
Del análisis a los documentos soporte de ejecución de los comodatos se pudo evidenciar:
• Falta de seguimiento oportuno al desarrollo y vigencia de los mismos.
• Pérdida de elementos, deterioro de los mismos, o pérdida de valor por obsolescencia.
• Riesgo de que la Entidad ya no pueda recuperarlos por expiración de las pólizas que garantizaban los siniestros de los elementos entregados.
• Porque ha transcurrido tiempo considerable que llevó al Comodatario a deshacerse de los bienes, pues su uso y deterioro normal, hacen más onerosa su utilización o la entrega.
• El Ministerio no realizó la gestión oportuna para la liquidación de los mismos y solamente de los dos suscritos con la Policía Nacional se tiene soportes de entrega de algunos bienes quedando pendiente, entre otras cosas, la entrega de 16 vehículos.
Todo lo anterior afecta las cifras reflejadas en los Estados Contables dado que se encuentran afectando los saldos del grupo en cuantía indeterminada. De acuerdo con la respuesta dada por la entidad: “</t>
    </r>
    <r>
      <rPr>
        <i/>
        <sz val="11"/>
        <rFont val="Calibri"/>
        <family val="2"/>
        <scheme val="minor"/>
      </rPr>
      <t>Si bien el gripo (sic) de inventarios y suministros no tiene el detalle documental de cada comodato, cuyo control recae directamente sobre cada supervisor, si cuenta dentro de su aplicativo con la relación de los bienes entregados bajo esta figura por un valor total de $1.305 millones (se anexa relación de bienes en 7 folios)</t>
    </r>
    <r>
      <rPr>
        <sz val="11"/>
        <rFont val="Calibri"/>
        <family val="2"/>
        <scheme val="minor"/>
      </rPr>
      <t>"</t>
    </r>
  </si>
  <si>
    <r>
      <rPr>
        <b/>
        <sz val="11"/>
        <rFont val="Calibri"/>
        <family val="2"/>
        <scheme val="minor"/>
      </rPr>
      <t xml:space="preserve">Hallazgo No. 39. Inmuebles en proceso de legalización y entrega - Administrativo. </t>
    </r>
    <r>
      <rPr>
        <sz val="11"/>
        <rFont val="Calibri"/>
        <family val="2"/>
        <scheme val="minor"/>
      </rPr>
      <t>A 31 de diciembre de 2016, el Ministerio de Transporte no tiene registrado en la contabilidad los inmuebles que en virtud de la Ley 105 de 1993 tiene la obligación de legalizar para posteriormente transferir a otras entidades del sector que también han sido designadas por la misma Ley. Lo anterior, a pesar de que cuenta con la información de 88 inmuebles en 8 departamentos sobre los cuales se encuentra realizando el procedimiento que le permita la titularización a su favor, con el fin de proceder a realizar el traspaso y entregar los mismos a las entidades respectivas.
Esta situación evidencia falta de control de los bienes confiados al Ministerio en virtud de la Ley, restándole confiabilidad a las cifras reflejadas en los Estados Contables dado que se deben registrar todas las transacciones que desarrolle el Ente en el ejercicio de sus atribuciones legales, independiente del estado en que se encuentre el bien o la temporalidad del registro. De acuerdo con la respuesta dada por la Entidad: “</t>
    </r>
    <r>
      <rPr>
        <i/>
        <sz val="11"/>
        <rFont val="Calibri"/>
        <family val="2"/>
        <scheme val="minor"/>
      </rPr>
      <t>se solicitó al Contador General de la Nación, previa explicación de la procedencia y situación actual en que se encuentran los 88 bienes inmuebles (sic), un pronunciamiento acerca de la viabilidad de registrar en la contabili-dad (sic) del Ministerio los bienes que figuran a nombre de los Ferrocarriles Nacionales (sic) de Colombia y que se encuentran en proceso de legalización y que en caso de ser viable tal registro sin estar a nombre de la entidad nos indique la cuenta contable a utilizar y el valor con que debe realizarse el registro</t>
    </r>
    <r>
      <rPr>
        <sz val="11"/>
        <rFont val="Calibri"/>
        <family val="2"/>
        <scheme val="minor"/>
      </rPr>
      <t>.”. 
Sin embargo, y a pesar de que la Entidad realizó la consulta, se debe tener en cuenta que el Grupo de Inmuebles debe informar al Grupo de Contabilidad de todos y cada uno de los inmuebles de los cuales tenga conocimiento. De otra parte, la Resolución 357 del 23 de julio de 2008 de la Contaduría General de la Nación, en su numeral 3.3. Registro de la totalidad de operaciones. Establece: "</t>
    </r>
    <r>
      <rPr>
        <i/>
        <sz val="11"/>
        <rFont val="Calibri"/>
        <family val="2"/>
        <scheme val="minor"/>
      </rPr>
      <t>Deben adoptarse los controles que sean necesarios para garantizar que la totalidad de las operaciones llevadas a cabo por los entes públicos sean vinculadas al proceso contable, de manera independiente a su cuantía y relación con el cometido estatal, para lo cual deberá implementarse una política institucional que señale el compromiso de cada uno de los procesos en el sentido de suministrar la información que corresponda al proceso contable ..."</t>
    </r>
  </si>
  <si>
    <r>
      <rPr>
        <b/>
        <sz val="11"/>
        <rFont val="Calibri"/>
        <family val="2"/>
        <scheme val="minor"/>
      </rPr>
      <t xml:space="preserve">Hallazgo No. 40. Inmueble de Girardot en proceso de Legalización - Administrativo. </t>
    </r>
    <r>
      <rPr>
        <sz val="11"/>
        <rFont val="Calibri"/>
        <family val="2"/>
        <scheme val="minor"/>
      </rPr>
      <t>A 31 de diciembre de 2016 las cifras reflejadas en el Balance del Ministerio de Transporte no contienen el predio denominado “El Triángulo” ubicado en el Barrio la Estación de la ciudad de Girardot - Cundinamarca, tampoco se encuentra dentro de las cuentas de Control o cuentas de Orden ni se encuentra revelada en las Notas a los Estados Contables, lo que no revela la realidad de los Estados Contables. Lo anterior a pesar que desde el 2006 se tiene conocimiento de la existencia del mismo, de acuerdo con los documentos que reposan en la carpeta del Archivo de Gestión del Ministerio identificada con el código 325 en el Grupo de Bienes Inmuebles.</t>
    </r>
  </si>
  <si>
    <r>
      <rPr>
        <b/>
        <sz val="11"/>
        <rFont val="Calibri"/>
        <family val="2"/>
        <scheme val="minor"/>
      </rPr>
      <t>Hallazgo No. 41. Reservas Presupuestales -  Administrativo y presunta incidencia Disciplinaria.</t>
    </r>
    <r>
      <rPr>
        <sz val="11"/>
        <rFont val="Calibri"/>
        <family val="2"/>
        <scheme val="minor"/>
      </rPr>
      <t xml:space="preserve"> Según el artículo 9 de la Ley 225 de 1995 y el Articulo 78 del Estatuto Orgánico de Presupuesto (Decreto 111 de 1996) “</t>
    </r>
    <r>
      <rPr>
        <i/>
        <sz val="11"/>
        <rFont val="Calibri"/>
        <family val="2"/>
        <scheme val="minor"/>
      </rPr>
      <t>…  el gobierno reducirá el presupuesto de gastos de funcionamiento cuando las reservas constituidas para ello, superen el 2% del presupuesto del año inmediatamente anterior. Igual operación realizará sobre las apropiaciones de inversión, cuando las reservas para tal fin excedan el 15% del presupuesto de inversión del año anterior</t>
    </r>
    <r>
      <rPr>
        <sz val="11"/>
        <rFont val="Calibri"/>
        <family val="2"/>
        <scheme val="minor"/>
      </rPr>
      <t>”.
A partir del análisis realizado y teniendo en cuenta que el presupuesto de funcionamiento de la vigencia 2016 se situó en $65.397,9 millones, se tiene que la constitución de reservas en el presupuesto por concepto de gastos de funcionamiento por un valor de $2.179,28 millones, representa el 3,2% del Presupuesto de Funcionamiento del año anterior, superando en 1.2% el tope establecido en la norma citada, que corresponde a $816,02 millones.
La anterior situación se generó por deficiencias en el control y seguimiento de la ejecución presupuestal realizada, que conlleva a que el Gobierno Nacional proceda a la reducción del presupuesto de funcionamiento de la Entidad para la vigencia de 2017, con las respectivas implicaciones y consecuencias que puede generar dicha reducción en el presupuesto de funcionamiento y, por ende, en la gestión y los resultados esperados por el Ministerio de Transporte. En este hallazgo se configura una presunta connotación disciplinaria por el incumplimiento de las normas anteriormente citadas. (Ver Tabla No. 20)</t>
    </r>
  </si>
  <si>
    <r>
      <t xml:space="preserve">Reiterar el documento mediante el cual el Ministerio de Transporte, puso en conocimiento a la Contraloría Departamental del Chocó de la situación presentada frente al proyecto denominado </t>
    </r>
    <r>
      <rPr>
        <i/>
        <sz val="11"/>
        <rFont val="Calibri"/>
        <family val="2"/>
        <scheme val="minor"/>
      </rPr>
      <t xml:space="preserve">"Construcción Puente Vehicular en la Carretera 1° Sobre La Quebrada El Caraño en la Ciudad de Quibdó - Chocó". </t>
    </r>
  </si>
  <si>
    <r>
      <t xml:space="preserve">Enviar 1 oficio a la Contraloría departamental del Chocó reiterando la situación que se presenta, relacionada con el proyecto denominado </t>
    </r>
    <r>
      <rPr>
        <i/>
        <sz val="11"/>
        <rFont val="Calibri"/>
        <family val="2"/>
        <scheme val="minor"/>
      </rPr>
      <t xml:space="preserve">"Construcción Puente Vehicular en la Carretera 1° Sobre La Quebrada El Caraño en la Ciudad de Quibdó - Chocó". </t>
    </r>
  </si>
  <si>
    <r>
      <t xml:space="preserve">HALLAZGO 31.  Administrativo- Conciliaciones Bancarias      
 Al revisar las conciliaciones bancarias a 31 de diciembre de 2015, se evidencian partidas conciliatorias por valor de $724.4 millones pendientes de aclarar, algunas desde junio y julio de 2014 y otras desde enero de 2015. Los valores de estas partidas se pueden apreciar en la siguiente tabla:........................................................................                
Las anteriores partidas pendientes de depurar inciden negativamente en la razonabilidad de los Estados Contables. Además, se pudo evidenciar que las cuentas corrientes 188145639-59 y 18814564922 en Bancolombia no muestran conciliación Bancaria por el mes de diciembre de 2015.                                                                                
Así mismo, se evidenció que, una vez realizadas las conciliaciones bancarias, el Ministerio contabiliza las consignaciones pendientes de identificar, en la cuenta </t>
    </r>
    <r>
      <rPr>
        <i/>
        <sz val="11"/>
        <rFont val="Calibri"/>
        <family val="2"/>
        <scheme val="minor"/>
      </rPr>
      <t>"290580 Otros Pasivos - Recaudos por identificar".</t>
    </r>
    <r>
      <rPr>
        <sz val="11"/>
        <rFont val="Calibri"/>
        <family val="2"/>
        <scheme val="minor"/>
      </rPr>
      <t xml:space="preserve"> Esta práctica incide negativamente en la razonabilidad de los estados contables, por la incertidumbre asociada con las cuentas de Deudores y/o de Ingresos de la Entidad.</t>
    </r>
  </si>
  <si>
    <r>
      <t xml:space="preserve">HALLAZGO 47. Administrativo.  - Pasivos Estimados (Sobrestimación)
A 31 de diciembre de 2015, las cuentas </t>
    </r>
    <r>
      <rPr>
        <i/>
        <sz val="11"/>
        <rFont val="Calibri"/>
        <family val="2"/>
        <scheme val="minor"/>
      </rPr>
      <t>"271005 Pasivos Estimados - Provisiones para Contingencias - Litigios o Demandas"</t>
    </r>
    <r>
      <rPr>
        <sz val="11"/>
        <rFont val="Calibri"/>
        <family val="2"/>
        <scheme val="minor"/>
      </rPr>
      <t xml:space="preserve"> y la cuenta </t>
    </r>
    <r>
      <rPr>
        <i/>
        <sz val="11"/>
        <rFont val="Calibri"/>
        <family val="2"/>
        <scheme val="minor"/>
      </rPr>
      <t>"531401 Gastos - Provisiones, Depreciaciones y Amortizaciones - Provisión para Contingencias - Litigios y Demandas</t>
    </r>
    <r>
      <rPr>
        <sz val="11"/>
        <rFont val="Calibri"/>
        <family val="2"/>
        <scheme val="minor"/>
      </rPr>
      <t>" quedaron sobrestimadas en $58.851,9 millones, debido a que la Entidad provisionó el valor total de las pretensiones de las demandas con fallo desfavorable en primera instancia en contra del Ministerio de Transporte y no el valor de la columna donde estaba el dato de lo que se debía provisionar de acuerdo al concepto dado por los abogados que llevan los respectivos procesos (Grupo de Defensa Judicial), según cuadro suministrado  por la _Entidad al equipo auditor.
Es de anotar que de acuerdo con la política aplicada por el Ministerio, se deben provisionar en las cuentas anteriormente mencionadas, los procesos que tienen fallos condenatorios en primera instancia a cargo de la Entidad. Lo anterior afecta la razonabilidad de los Estados Contables.</t>
    </r>
  </si>
  <si>
    <r>
      <rPr>
        <b/>
        <u/>
        <sz val="11"/>
        <rFont val="Calibri"/>
        <family val="2"/>
        <scheme val="minor"/>
      </rPr>
      <t xml:space="preserve">Hallazgo 2. Otorgamiento de Habilitaciones transporte terrestre automotor y transporte especial (Administrativo – con presunta incidencia disciplinaria). </t>
    </r>
    <r>
      <rPr>
        <sz val="11"/>
        <rFont val="Calibri"/>
        <family val="2"/>
        <scheme val="minor"/>
      </rPr>
      <t xml:space="preserve">l. De conformidad con el Decreto 173 del 2001 y Decreto 174 del 2001 que se pudo evidenciar los siguientes aspectos en el otorgamiento de la habilitación incumple  con el requisito de presentar un organigrama que contenga las diferentes dependencias de la organización, funciones, relación de cargos y experiencia incumpliendo con el articulo 13, numeral 4 del decreto 173 del 2001 y en el otorgamiento de otra habilitación  no contiene en el expediente los siguientes documentos: la capacidad, declaración de renta del solicitante correspondiente a los dos últimos años, estados financieros básicos certificados de los dos últimos años, no se anexa copia al carbón de pago de derecho de habilitación. 
De otro lado de conformidad con del artículo segundo de cada una de estas Resoluciones de habilitaciones mencionas: “ deberá acreditar los requisitos establecidos en los numerales 5,6 y 14 del artículo 13 de Decreto 174 del 2001, dentro de un término no superior a seis meses improrrogables contados a partir de la ejecutoria de la presente resolución con la solicitud de asignación de capacidad transportadora, de lo contrario esta será revocada” .De conformidad con la solicitud realizada mediante oficio AMT-033, no fueron anexados a los expedientes estos requisitos; no obstante de haber transcurrido los seis meses exigidos, no aparece revocatoria alguna de estas habilitaciones . 
Lo anterior debido al incumplimiento a las normas que regulan la materia  por parte del funcionario que revisa y avala los documentos que allegan a la solicitud de habilitación.
 </t>
    </r>
  </si>
  <si>
    <r>
      <t xml:space="preserve">
</t>
    </r>
    <r>
      <rPr>
        <b/>
        <u/>
        <sz val="11"/>
        <rFont val="Calibri"/>
        <family val="2"/>
        <scheme val="minor"/>
      </rPr>
      <t xml:space="preserve">Hallazgo 6. Convenio suscrito con el FNA (Administrativo con presunta incidencia Disciplinaria).
</t>
    </r>
    <r>
      <rPr>
        <sz val="11"/>
        <rFont val="Calibri"/>
        <family val="2"/>
        <scheme val="minor"/>
      </rPr>
      <t xml:space="preserve">El Artículo 1° del Decreto 4372 de 2008, determinó que los recursos recibidos por concepto de las cauciones que sean exigibles, se destinarán al "Programa de Promoción para la Reposición y Renovación del Parque Automotor de Carga Nacional".
El Artículo 9° de la Ley 1640 de 2013 , establece que “Los recursos provenientes de lo definido en el artículo 1° del Decreto número 4372 de 2008…Estos recursos podrán invertirse tanto en reposición de vehículos y reconocimiento económico como en proyectos de formalización destinados a financiar alternativas a los propietarios de vehículos de servicio público de carga que puedan servir a los propósitos de las metas de racionalización de la capacidad transportadora que determine el Ministerio de Transporte”.
En el Documento CONPES 3759 del 20 de agosto de 2013 se fijaron los “Lineamientos de Política para la modernización del transporte automotor de carga y declaratoria de importancia estratégica del Programa de Reposición y Renovación del Parque Automotor de Carga”
Se suscribió el Convenio Interadministrativo No. 117 del Ministerio de Transporte y No. 243 del Fondo Nacional del Ahorro en enero 24 de 2014, cuyo objeto es “…EL MINISTERIO promoverá el traslado al FNA de recursos con el fin de otorgar beneficios de tasa compensada, con cargo a este, a las personas pertenecientes al gremio de transportadores, afiliados a través del producto Ahorro Voluntario Contractual (AVC) al FNA que accedan a crédito hipotecario y/o educativo..”.; para lo cual el Ministerio de Transporte efectuó un desembolso de $5.000 millones. 
</t>
    </r>
  </si>
  <si>
    <r>
      <rPr>
        <b/>
        <u/>
        <sz val="11"/>
        <rFont val="Calibri"/>
        <family val="2"/>
        <scheme val="minor"/>
      </rPr>
      <t>Hallazgo 8</t>
    </r>
    <r>
      <rPr>
        <b/>
        <sz val="11"/>
        <rFont val="Calibri"/>
        <family val="2"/>
        <scheme val="minor"/>
      </rPr>
      <t>.</t>
    </r>
    <r>
      <rPr>
        <sz val="11"/>
        <rFont val="Calibri"/>
        <family val="2"/>
        <scheme val="minor"/>
      </rPr>
      <t xml:space="preserve"> </t>
    </r>
    <r>
      <rPr>
        <u/>
        <sz val="11"/>
        <rFont val="Calibri"/>
        <family val="2"/>
        <scheme val="minor"/>
      </rPr>
      <t xml:space="preserve">Cumplimiento del Plan de Gestión- Ministerio de Transporte vigencia 2014 (Administrativo)
</t>
    </r>
    <r>
      <rPr>
        <sz val="11"/>
        <rFont val="Calibri"/>
        <family val="2"/>
        <scheme val="minor"/>
      </rPr>
      <t xml:space="preserve">El Plan de Gestión formulado por el Ministerio de Transporte para la vigencia 2014, apunta al cumplimiento del objetivo del Plan Nacional de Desarrollo PND; Crecimiento Sostenible y Competitividad, desarrollado por las Direcciones de Tránsito y Transporte e Infraestructura y conformado por 41 metas distribuidas en 22 proyectos.
Como producto de la evaluación adelantada del objetivo Crecimiento Sostenible y Competitividad, se verificaron 27 metas distribuidas entre 15 proyectos.
De la evaluación de las metas verificadas (27 metas) del plan de gestión de la entidad, vigencia 2014; fueron concluidas en su totalidad 11, quedando pendientes 16 metas. 
</t>
    </r>
    <r>
      <rPr>
        <b/>
        <u/>
        <sz val="11"/>
        <rFont val="Calibri"/>
        <family val="2"/>
        <scheme val="minor"/>
      </rPr>
      <t xml:space="preserve">Proyecto: Política Nacional Logística </t>
    </r>
    <r>
      <rPr>
        <sz val="11"/>
        <rFont val="Calibri"/>
        <family val="2"/>
        <scheme val="minor"/>
      </rPr>
      <t xml:space="preserve">
Con respecto a este proyecto, de las cuatro metas que se tomaron como selectiva, se observó que la meta "Estructuración y ejecución de un (1) proyecto de enturnamiento en el nodo logístico de Buenaventura", no se logró cumplir por cuanto a 31 de diciembre de 2014, alcanzaron a estructurar el nodo únicamente.
</t>
    </r>
    <r>
      <rPr>
        <b/>
        <sz val="11"/>
        <rFont val="Calibri"/>
        <family val="2"/>
        <scheme val="minor"/>
      </rPr>
      <t xml:space="preserve">
</t>
    </r>
  </si>
  <si>
    <r>
      <rPr>
        <b/>
        <u/>
        <sz val="11"/>
        <rFont val="Calibri"/>
        <family val="2"/>
        <scheme val="minor"/>
      </rPr>
      <t xml:space="preserve">HALLAZGO 9. INDICADORES DE GESTIÓN ADMINISTRATIVO. </t>
    </r>
    <r>
      <rPr>
        <sz val="11"/>
        <rFont val="Calibri"/>
        <family val="2"/>
        <scheme val="minor"/>
      </rPr>
      <t xml:space="preserve">El Ministerio  se limita a medir la eficacia  y  no cuenta  con  indicadores de  economía  que evalúen  la adecuada adquisición de recursos  y asignación de recurso humano, físico, técnico  para maximizar los resultados  y  de igual forma  de  efectividad , el cual se hace necesario para medir el grado  de satisfacción  que producen los servicios que presta el Ministerio  como es el caso de la implementación de políticas y el otorgamiento de habilitaciones, autorizaciones y registros entre otros, por lo tanto la entidad se limita a medir eficacia  sin considerar  otras variables que midan el impacto  y la eficiencia  de su gestión. </t>
    </r>
  </si>
  <si>
    <r>
      <rPr>
        <b/>
        <u/>
        <sz val="11"/>
        <rFont val="Calibri"/>
        <family val="2"/>
        <scheme val="minor"/>
      </rPr>
      <t>HALLAZGO 10</t>
    </r>
    <r>
      <rPr>
        <u/>
        <sz val="11"/>
        <rFont val="Calibri"/>
        <family val="2"/>
        <scheme val="minor"/>
      </rPr>
      <t xml:space="preserve">. Desarrollo del diseño y dimensionamiento  en El Centro Inteligente de Control de Tránsito y Transporte – CICOTT (administrativo-con presunta incidencia disciplinaria). 
</t>
    </r>
    <r>
      <rPr>
        <sz val="11"/>
        <rFont val="Calibri"/>
        <family val="2"/>
        <scheme val="minor"/>
      </rPr>
      <t xml:space="preserve">En términos de oportunidad y cumplimiento de metas, los objetivos misionales se vieron afectados por algunos proyectos como el  Centro Inteligente de Control de Tránsito y Transporte – CICOTT por valor de $1.500 millones  no presento ningún avance con un cumplimiento porcentual  de 0%, dado a la improvisación, cambio de jefaturas al interior del Ministerio de Transporte, desconocimiento a profundidad de los temas que abarca este tipo de Centros Inteligentes, conllevó a retrasos e inoportunidad en la implementación, incumplimiento en el Plan Nacional de Desarrollo 2010-2014, teniendo que postergarse para la vigencia 2015 toda la ejecución del proyecto.
</t>
    </r>
  </si>
  <si>
    <r>
      <rPr>
        <b/>
        <u/>
        <sz val="11"/>
        <rFont val="Calibri"/>
        <family val="2"/>
        <scheme val="minor"/>
      </rPr>
      <t>Hallazgo 11.  </t>
    </r>
    <r>
      <rPr>
        <sz val="11"/>
        <rFont val="Calibri"/>
        <family val="2"/>
        <scheme val="minor"/>
      </rPr>
      <t xml:space="preserve">
Plan Estratégico Intermodal de Infraestructura de Transporte – PEIIT- (Administrativo). 
Una vez analizado dicho plan se evidenció que desde junio de 2013, fecha de finalización de la ejecución de la consultoría con EPYPSA , atrasos hasta este momento, en el desarrollo e implementación de la política de transporte y objetivos estratégicos  del PEIIT por parte del Ministerio de Transporte, se postergó hacer la propuesta sectorial para incluirse en el Plan Nacional de Desarrollo 2014-2018,  en el cual se tuviera en cuenta  como prioridades una alineación estratégica Nación-Región, sostenibilidad de infraestructura e impulso a las técnicas y tecnologías amigables con el medio ambiente. El  atraso  conllevó a  que la concreción de la política en el anterior PND, se dejara de aprovechar nuevas estrategias, por lo que estos estudios quedan aplazados en el futuro inmediato, imposibilitando el resultado final a lo que se debe llegar,  que es dotar a la totalidad del territorio nacional, de infraestructura terrestre y marítima con una red estructurada de corredores de transporte de alta eficiencia. </t>
    </r>
  </si>
  <si>
    <r>
      <rPr>
        <b/>
        <u/>
        <sz val="11"/>
        <rFont val="Calibri"/>
        <family val="2"/>
        <scheme val="minor"/>
      </rPr>
      <t>Hallazgo 19. Obras de Infraestructura realizadas por los Entes Gestores de los SITM. (Administrativo</t>
    </r>
    <r>
      <rPr>
        <sz val="11"/>
        <rFont val="Calibri"/>
        <family val="2"/>
        <scheme val="minor"/>
      </rPr>
      <t>) No se dispone de información financiera cierta de los proyectos, como se evidencia en las cifras reflejadas en los Estados de Inversión Acumulada – E.I.A., Consolidados ya que los Entes Gestores no reportan la totalidad de la información</t>
    </r>
  </si>
  <si>
    <r>
      <rPr>
        <b/>
        <u/>
        <sz val="11"/>
        <rFont val="Calibri"/>
        <family val="2"/>
        <scheme val="minor"/>
      </rPr>
      <t>Hallazgo 20. Entrega de la Obras de Infraestructura de los Entes Gestores de los SITM a los Entes Territoriales. Administrativa.</t>
    </r>
    <r>
      <rPr>
        <sz val="11"/>
        <rFont val="Calibri"/>
        <family val="2"/>
        <scheme val="minor"/>
      </rPr>
      <t xml:space="preserve"> En la vigencia 2014, con excepción de Transmilenio, ninguno de los Entes Gestores de los SITM, ha realizado la entrega formal de las obras de infraestructura realizadas a cada uno de los Entes Territoriales conforme a lo dispuesto en el Manual Financiero</t>
    </r>
  </si>
  <si>
    <r>
      <rPr>
        <b/>
        <u/>
        <sz val="11"/>
        <rFont val="Calibri"/>
        <family val="2"/>
        <scheme val="minor"/>
      </rPr>
      <t>Hallazgo 21. Flujo de los recursos Aportados por cada Fuente de Financiación y Ejecutados por los Entes Gestores en los Proyectos SITM y su Consolidación Parcial. Administrativ</t>
    </r>
    <r>
      <rPr>
        <sz val="11"/>
        <rFont val="Calibri"/>
        <family val="2"/>
        <scheme val="minor"/>
      </rPr>
      <t xml:space="preserve">a. A 31 de diciembre de 2014, se estableció que el EIA consolidado registra en el rubro de entradas de efectivo ( Ingresos) un saldo por la suma de $1.86 billones, mientras la información suministrada por la UMUS con relación al total de los aportes por fuentes Nación y aportes entes territoriales a pesos corrientes desembolsados totalizan $8.27 billones, lo que genera una diferencia de 6,41 billones </t>
    </r>
  </si>
  <si>
    <r>
      <t>H</t>
    </r>
    <r>
      <rPr>
        <b/>
        <u/>
        <sz val="11"/>
        <rFont val="Calibri"/>
        <family val="2"/>
        <scheme val="minor"/>
      </rPr>
      <t>allazgo 22. E.I.A. Conciliaciones de Saldos Disponibles por Fuentes de Financiación y los Saldos de Cierre en Efectivo al Final del Periodo del E.I.A., de los SETP. (Administrativo</t>
    </r>
    <r>
      <rPr>
        <sz val="11"/>
        <rFont val="Calibri"/>
        <family val="2"/>
        <scheme val="minor"/>
      </rPr>
      <t>). Entre el EIA Acumulado y Consolidado y los EIA por cada ente gestor de los SETP, se establecieron diferencias entre los saldos de fuentes disponibles contra los saldos de cierre de efectivo al final del periodo en los libros contables .</t>
    </r>
  </si>
  <si>
    <r>
      <rPr>
        <b/>
        <u/>
        <sz val="11"/>
        <rFont val="Calibri"/>
        <family val="2"/>
        <scheme val="minor"/>
      </rPr>
      <t>Hallazgo 23.  Estado de la infraestructura en los Sistemas Integrados de Transporte Masivo – SITM. (Administrativo)</t>
    </r>
    <r>
      <rPr>
        <sz val="11"/>
        <rFont val="Calibri"/>
        <family val="2"/>
        <scheme val="minor"/>
      </rPr>
      <t xml:space="preserve"> Los SITM presentan retraso en la ejecución de las obras que componen su infraestructura, respecto a lo programado en los documentos CONPES. Las obras han presentado demoras por la no entrega oportuna de los estudios, dificultades en la consecución de predios, retrasos en el traslado de redes, incumplimiento de cronogramas, en algunas ocasiones, por causas atribuibles a los contratistas y la falta de coordinación interinstitucional.</t>
    </r>
  </si>
  <si>
    <r>
      <rPr>
        <b/>
        <u/>
        <sz val="11"/>
        <rFont val="Calibri"/>
        <family val="2"/>
        <scheme val="minor"/>
      </rPr>
      <t>Hallazgo 24. Estado de la infraestructura en los Sistemas Estratégicos de Transporte Público- SETP. (Administrativo</t>
    </r>
    <r>
      <rPr>
        <sz val="11"/>
        <rFont val="Calibri"/>
        <family val="2"/>
        <scheme val="minor"/>
      </rPr>
      <t>)El seguimiento a cargo del Ministerio no se ha constituido en una herramienta efectiva para la formulación de acciones tendientes al cumplimiento de las obligaciones establecidas en los convenios de cofinanciación; por lo tanto se han generado atrasos en la obtención de mejoras de las condiciones de transporte público de pasajeros en las ciudades con SETP.</t>
    </r>
  </si>
  <si>
    <r>
      <rPr>
        <b/>
        <u/>
        <sz val="11"/>
        <rFont val="Calibri"/>
        <family val="2"/>
        <scheme val="minor"/>
      </rPr>
      <t>Hallazgo 25. Operación de los SITM y los SETP (Administrativo</t>
    </r>
    <r>
      <rPr>
        <sz val="11"/>
        <rFont val="Calibri"/>
        <family val="2"/>
        <scheme val="minor"/>
      </rPr>
      <t xml:space="preserve">)
La implementación de los Sistemas Integrados de Transporte Masivo SITM, se ha enfrentado en las distintas ciudades donde operan, con una problemática generalizada con la demanda de pasajeros, al encontrarse por debajo de las metas establecidas inicialmente en la estructuración de los proyectos. anexan cuadro 11  Relación de Pasajeros Proyectados y Movilizados de los SITM
El mal comportamiento  de la demanda, se ha generado principalmente por factores como; atrasos en los cronogramas de obra, presencia de paralelismo por cuenta de la competencia de las rutas del sistema de transporte público colectivo al SITM, incremento de la motorización, situación particularmente evidente en las ciudades de Bucaramanga, Barranquilla, Valle de Aburra, Pereira y Cali, sumado a la falta de coordinación de acciones entre las entidades locales  y nacionales como parte de las obligaciones establecidas en los convenios de cofinanciación, lo cual afecta la implementación de mecanismos que garanticen la reducción de la sobreoferta (chatarrización); proceso que en algunas ciudades no ha dado inicio y en otras no ha avanzado como inicialmente se había establecido.
</t>
    </r>
  </si>
  <si>
    <r>
      <t xml:space="preserve">Hallazgo 26. Seguridad en la prestación del servicio de los SITM. (Administrativo).
</t>
    </r>
    <r>
      <rPr>
        <sz val="11"/>
        <rFont val="Calibri"/>
        <family val="2"/>
        <scheme val="minor"/>
      </rPr>
      <t xml:space="preserve">La Política Nacional de Transporte Urbano PNTU, sustentada tanto en la Ley 86 de 1989 como en la Ley 310 de 1996, con el objetivo de prestar un servicio de transporte público en condiciones de seguridad, implementó los Sistemas Integrados de Transporte Masivo SITM en distintas ciudades, estimando con ello; una disminución sustancial de los eventos de accidentes de tránsito en el área de influencia de los corredores intervenidos por los sistemas en mención. Sin embargo, la realidad ha sido otra, durante la operación de los sistemas, los vehículos que componen su flota han estado involucrados en accidentes de tránsito que han dejado lesionados e incluso víctimas fatales, como se muestra en el cuadro a continuación. </t>
    </r>
  </si>
  <si>
    <r>
      <t xml:space="preserve">Hallazgo 28. reestructuración de rutas en los SITM y los SETP.(Administrativo).
</t>
    </r>
    <r>
      <rPr>
        <sz val="11"/>
        <rFont val="Calibri"/>
        <family val="2"/>
        <scheme val="minor"/>
      </rPr>
      <t>El esquema de redefinición de rutas de transporte público urbano no se ha cumplido en su totalidad en las ciudades de implementación de los SITM, ya que las autoridades de tránsito y transporte, en parte, no han ejecutado eficazmente esta obligación, sumado a que  los mecanismos de seguimiento por parte del Gobierno Nacional, no han sido lo suficientemente efectivos para impulsar estrategias que permitan agilizar los procesos a cargo de estos entes territoriales como parte de las acciones que debe coordinar con los diferentes entes de orden Nacional y Territorial, 
en razón a la obligación que le fue establecida en los convenios de cofinanciación.
De otra parte, en razón a que los SETP implementados no han comenzado su operación, es más, ninguno ha finalizado las obras de infraestructura que los componen; por ende, las entidades territoriales no han aplicado la reestructuración de las rutas de transporte público, proceso que debió desarrollarse de manera general, entre la vigencia 2009 y 2012, pero que según la información remitida por el Ministerio de Transporte, se estará desarrollando entre el 2015 y 2021, dependiendo de la estructuración técnica operativa que la sustente.
a partir del seguimiento que realiza el Ministerio de Transporte, no se ha exigido el cumplimiento de obligaciones a cargo de los entes territoriales, ni se han implementado estrategias efectivas de manera conjunta con los entes participantes, con el fin de avanzar oportunamente en la re-estructuración de rutas con el propósito de obtener una movilidad segura, equitativa, integrada, eficiente, accesible y ambientalmente sostenible para las entidades territoriales, tal como lo prevé la implementación de estos sistemas a través del Decreto 3422 de 2009.</t>
    </r>
  </si>
  <si>
    <r>
      <rPr>
        <b/>
        <u/>
        <sz val="11"/>
        <rFont val="Calibri"/>
        <family val="2"/>
        <scheme val="minor"/>
      </rPr>
      <t>Hallazgo 29.</t>
    </r>
    <r>
      <rPr>
        <sz val="11"/>
        <rFont val="Calibri"/>
        <family val="2"/>
        <scheme val="minor"/>
      </rPr>
      <t xml:space="preserve"> (Administrativo con presunta incidencia Disciplinaria)Contratación suscrita para el grupo de seguridad vial del MT, El  Ministerio creo el Grupo de Seguridad Vial a través de la Resolución 7498 de 2003, modificadas con resoluciones 385 de 2008 y 1505 de 2010, El documento Conpes 3764 recomienda crear una Unidad de Seguridad Vial, dentro de la Estructura del Ministerio de manera que cuente con capacidad requerida para ejecutar los proyectos y desarrollar las acciones del PNSV incluidos en el Contrato de Préstamo con la Banca Multilateral, por lo tanto por resolución 6314 del 24 de diciembre de 2013 se da la "creación del Grupo interno de trabajo. conformar Grupo de Seguridad Vial como grupo interno del Viceministerio de Transporte" para desarrollar funciones de apoyo y seguimiento a la implementación de la Política de Seguridad Vial del MT y de articulación de la institucionalidad en materia de seguridad vial </t>
    </r>
  </si>
  <si>
    <r>
      <rPr>
        <b/>
        <sz val="11"/>
        <rFont val="Calibri"/>
        <family val="2"/>
        <scheme val="minor"/>
      </rPr>
      <t>Hallazgo 31</t>
    </r>
    <r>
      <rPr>
        <sz val="11"/>
        <rFont val="Calibri"/>
        <family val="2"/>
        <scheme val="minor"/>
      </rPr>
      <t xml:space="preserve"> Contratos de Consultoría Individual No. 135 y 139 vigencia 2014 del contrato de préstamo 3078 BID (Administrativo- presunta incidencia Disciplinaria). 
Una vez revisados los contratos de consultoría en mención se pudo concluir  en su etapa de ejecución y en los informes rendidos por el consultor   que no entregó completo y a cabalidad los productos requeridos, en el Anexo B: “informes que el consultor debe presentar” entre ellos los siguientes:
• Inventario de activos de bienes actualizado.
• Plan de acción como producto de las visitas fiduciarias implementado oportunamente.
Y en el contrato 139 
• Coordinar la construcción del banco de preguntas del examen teórico para lo obtención de la licencia de conducción y el literal
• Apoyar el proceso de la implementación de las pruebas teórico prácticas para la obtención de la licencia de conducción</t>
    </r>
  </si>
  <si>
    <r>
      <rPr>
        <b/>
        <u/>
        <sz val="11"/>
        <rFont val="Calibri"/>
        <family val="2"/>
        <scheme val="minor"/>
      </rPr>
      <t>Hallazgo 33.  Seguridad Vial en el Transporte Público. (Administrativo).</t>
    </r>
    <r>
      <rPr>
        <u/>
        <sz val="11"/>
        <rFont val="Calibri"/>
        <family val="2"/>
        <scheme val="minor"/>
      </rPr>
      <t xml:space="preserve">
</t>
    </r>
    <r>
      <rPr>
        <sz val="11"/>
        <rFont val="Calibri"/>
        <family val="2"/>
        <scheme val="minor"/>
      </rPr>
      <t>Las políticas en transporte público urbano, apuntan a implementar acciones que mejoren la movilidad en las ciudades colombianas y principalmente, a que se preste un servicio de transporte público en condiciones de calidad y seguridad para los usuarios.
Sin embargo, la movilidad pública está enfrentando a nivel general problemas con la ilegalidad e informalidad  en el transporte, que ha venido incrementándose como consecuencia de la demanda de personas que hacen uso de ellos, desconociendo que este servicio, no se ofrece bajo los parámetros de seguridad y calidad que se requieren para evitar que los mismos afecten de manera directa la integridad de las personas y no establezcan garantías para el usuario en caso que sucedan accidentes que involucren esta modalidad de transporte. La  situación local descrita, generada por la falta de implementación de acciones y normativas efectivas, en primera instancia,  tanto del Gobierno Nacional a través del Ministerio de Transporte como de los entes territoriales, que sean contundentes para controlar esta actividad en el transporte público, lo que ha permitido que un número cada vez más representativo de usuarios opten por alternativas diferentes al transporte legalmente constituido, con los riesgos que ello representa.
El Gobierno Nacional ha considerado a través del nuevo Plan de Desarrollo 2014-2018, implementar acciones para incrementar y regular el uso de modos no motorizados (bicicleta, viaje a pie o tricimóvil, entre otros) y su integración con otros modos de transporte; al igual que medidas contra la ilegalidad y la informalidad. En complemento, plantea liderar acciones que permitan concientizar a los particulares de no prestar un servicio sin autorización, así como la obligación de las autoridades de retener el vehículo cuando se presta un servicio no autorizado, conforme a lo establecido en la Ley 336 de 1996,</t>
    </r>
  </si>
  <si>
    <r>
      <rPr>
        <b/>
        <u/>
        <sz val="11"/>
        <rFont val="Calibri"/>
        <family val="2"/>
        <scheme val="minor"/>
      </rPr>
      <t xml:space="preserve">Hallazgo 34. </t>
    </r>
    <r>
      <rPr>
        <sz val="11"/>
        <rFont val="Calibri"/>
        <family val="2"/>
        <scheme val="minor"/>
      </rPr>
      <t>Reglamentación ley 1242 de 2008 (Administrativo con presunta incidencia disciplinaria)</t>
    </r>
    <r>
      <rPr>
        <b/>
        <u/>
        <sz val="11"/>
        <rFont val="Calibri"/>
        <family val="2"/>
        <scheme val="minor"/>
      </rPr>
      <t xml:space="preserve"> </t>
    </r>
    <r>
      <rPr>
        <sz val="11"/>
        <rFont val="Calibri"/>
        <family val="2"/>
        <scheme val="minor"/>
      </rPr>
      <t xml:space="preserve"> La Ley 1242 de 2008, por la cual se establece el Código Nacional de Navegación y Actividades Portuarias Fluviales, es de interés público y tiene como objetivos proteger la vida y el bienestar de todos los usuarios del modo fluvial, promover la seguridad en el transporte fluvial y en las actividades de navegación y operación portuaria fluvial, resguardar el medio ambiente de los daños que la navegación y el transporte fluvial le puedan ocasionar. 
El Artículo 44 y siguientes del Capítulo IX, de la Ley 336 de 1996, por el cual se adopta el Estatuto Nacional de Transporte, contiene los aspectos de un régimen sancionatorio en materia de Transporte fluvial. 
Dada la importancia que tiene la implementación del código y siendo el Ministerio de Transporte la autoridad fluvial nacional que define, orienta, vigila e inspecciona la ejecución de políticas en el ámbito nacional de toda la materia relacionada con la navegación fluvial y las actividades portuarias fluviales; le corresponde en ejercicio de sus funciones desarrollar una normatividad que fomente el uso del modo de transporte fluvial, procurando su viabilidad como actividad comercial. La deficiente planeación y coordinación de la entidad en la generación de política y/o regulación de manera oportuna; trae consigo que el transporte fluvial, las actividades de navegación y la promoción de la seguridad en este modo de transporte; así como la mitigación del daño que pueda causar la navegación al medio ambiente; no estén acordes a los adelantos  operativos y tecnológicos que se den en relación con el transporte fluvial y la actividad portuaria , desconociendo el debido cumplimiento de los deberes y prohibiciones contenidos en los artículos 34 y 35 establecidos en la Ley 734 de 2002. 
</t>
    </r>
  </si>
  <si>
    <r>
      <rPr>
        <b/>
        <u/>
        <sz val="11"/>
        <rFont val="Calibri"/>
        <family val="2"/>
        <scheme val="minor"/>
      </rPr>
      <t>Hallazgo 36</t>
    </r>
    <r>
      <rPr>
        <sz val="11"/>
        <rFont val="Calibri"/>
        <family val="2"/>
        <scheme val="minor"/>
      </rPr>
      <t xml:space="preserve">
Regulación del transporte férreo -  (Administrativo).
El marco normativo del transporte férreo colombiano  dispone de un conjunto de leyes, decretos y resoluciones no estructurados ni organizados, siendo ellos genéricos en su alcance y ámbito de aplicación , no existiendo un marco normativo general que regule este sector</t>
    </r>
  </si>
  <si>
    <r>
      <rPr>
        <b/>
        <u/>
        <sz val="11"/>
        <rFont val="Calibri"/>
        <family val="2"/>
        <scheme val="minor"/>
      </rPr>
      <t xml:space="preserve">Hallazgo 37 </t>
    </r>
    <r>
      <rPr>
        <sz val="11"/>
        <rFont val="Calibri"/>
        <family val="2"/>
        <scheme val="minor"/>
      </rPr>
      <t xml:space="preserve">
Red férrea en operación – (Administrativo).
De acuerdo a la importancia que ostenta el subsector de transporte férreo, el gobierno nacional en su Plan Nacional de Desarrollo - PND 2010 – 2014, estableció como indicadores de desarrollo en el programa de “Construcción, mejoramiento, rehabilitación, mantenimiento y operación de corredores férreos por concesión”, el aumento de las toneladas de carga transportadas y los kilómetros de red férrea concesionada en operación, pero según datos registrados en el sistema , se evidencia que no se ha adelantado avance alguno en materia de nuevos kilómetros de red férrea en operación, y por el contrario, existe destrucción de los actuales tramos de red con que contaba el país.</t>
    </r>
  </si>
  <si>
    <r>
      <rPr>
        <b/>
        <u/>
        <sz val="11"/>
        <rFont val="Calibri"/>
        <family val="2"/>
        <scheme val="minor"/>
      </rPr>
      <t xml:space="preserve">Hallazgo 39.  Análisis de la realidad el sector transporte  (Administrativo y presunta incidencia Disciplinaria). </t>
    </r>
    <r>
      <rPr>
        <b/>
        <sz val="11"/>
        <rFont val="Calibri"/>
        <family val="2"/>
        <scheme val="minor"/>
      </rPr>
      <t xml:space="preserve"> </t>
    </r>
    <r>
      <rPr>
        <sz val="11"/>
        <rFont val="Calibri"/>
        <family val="2"/>
        <scheme val="minor"/>
      </rPr>
      <t xml:space="preserve">Analizando el contrato No 210, se observó lo siguiente:
• Se suscribió el contrato bajo el subcomponente del contrato de préstamo BID, denominado: “Servicios de transporte de carga logística”, definido específicamente para: “busca eliminar cuellos de botella en la provisión de servicios de transporte y logísticos con el fin de facilitar el comercio internacional, acercar al productor nacional a mercados globales y fortalecer las cadenas productivas nacionales”. Sin embargo, no se logra identificar el nexo entre el citado subcomponente con el objeto contractual, alcance de los servicios y los productos que debería entregar el contratista.
• En lo que respecta al contrato, no se observa coherencia entre lo señalado en el objeto, con el alcance de los servicios y los productos entregables. Toda vez, que el objeto apuntaba a analizar la planificación y regulación de los servicios de transporte de carga y logística a través de un esquema institucional liderado por dos entidades; mientras que en el alcance de los servicios se establecen acciones que muestren de manera expresa el cumplimiento del objeto”
• Con respecto a los productos y entregables, se determinó que el contratista entregaría dos documentos; sin embargo, al leer el contenido de los informes, no se observó de manera especifica, la presentación del diagnostico del funcionamiento del sector transporte, ni la propuesta de lineamientos estratégicos para planificación y regulación internacional de transporte de siete países, aspectos institucionales de las dos entidades descritas en el objeto del contrato (visión, misión, definiciones y funciones generales), entre otras, que no se encuentra una efectiva relación con lo estipulado en el alcance de los servicios.
</t>
    </r>
  </si>
  <si>
    <r>
      <rPr>
        <b/>
        <u/>
        <sz val="11"/>
        <rFont val="Calibri"/>
        <family val="2"/>
        <scheme val="minor"/>
      </rPr>
      <t xml:space="preserve">Hallazgo 40. Acercamiento y acompañamiento con la industria automotriz  (Administrativo y presunta incidencia Disciplinaria). </t>
    </r>
    <r>
      <rPr>
        <sz val="11"/>
        <rFont val="Calibri"/>
        <family val="2"/>
        <scheme val="minor"/>
      </rPr>
      <t xml:space="preserve"> Analizado la ejecución del contrato No 155, se observó lo siguiente:
• El objeto contratado, alcance de los servicios y productos esperados del contratista, no guardan relación con el subcomponente. “Modernización del transporte de carga”, el cual define que: “ contempla el desarrollo e implementación de lineamientos de política y acciones tendientes a la modernización, formalización y desarrollo empresarial y laboral del servicio de transporte de carga por carretera”.
• No se observa en los informes mensuales entregados por el contratista, el cabal cumplimiento del objeto ni de las actividades especificas del contrato. Se describe en cada uno de estos informes, actividades tales como: verificación de carpetas, revisión de expedientes, digitalización, organización documental y Análisis de información para la expedición de certificación de cumplimiento para su reposición que cumplen en su totalidad los requisitos, Apoyar en las labores de Archivo exigido, Apoyo en la organización y verificar física de carpetas correspondientes al archivo de Desintegración física, Accidentes y hurtos, Atención personal y telefónica a ciudadanos y funcionarios, entre otras. 
</t>
    </r>
  </si>
  <si>
    <r>
      <rPr>
        <b/>
        <u/>
        <sz val="11"/>
        <rFont val="Calibri"/>
        <family val="2"/>
        <scheme val="minor"/>
      </rPr>
      <t xml:space="preserve">Hallazgo 43 </t>
    </r>
    <r>
      <rPr>
        <sz val="11"/>
        <rFont val="Calibri"/>
        <family val="2"/>
        <scheme val="minor"/>
      </rPr>
      <t xml:space="preserve">Implementación y Seguimiento de los Planes Viales Departamentales PVD. (Administrativo)
Como parte de los Planes Viales Departamentales – PVD, el Plan de Intervención y Programa de Inversión de la red vial, identifica la infraestructura de transporte, el tipo de intervención y la inversión necesaria para mantener o mejorar el nivel de servicio y la operatividad de las vías, permitiendo establecer que el 59%  (13) de los departamentos, cuentan con una ejecución de la inversión programada para las vías priorizadas menor al 50% y el 55% (12) de los departamentos, han intervenido en un porcentaje menor al 50%, la cantidad de vías priorizadas dentro del plan vial de la red a su cargo. Aunado a lo anterior, se verificó que los datos registrados en las matrices de seguimiento de los Planes de Intervención y Programas de Inversión de los departamentos que opera el Ministerio de Transporte; en relación con la inversión programada y ejecutada en el periodo de análisis , difieren en algunos casos de los inscritos en dichas matrices </t>
    </r>
  </si>
  <si>
    <r>
      <rPr>
        <b/>
        <u/>
        <sz val="11"/>
        <rFont val="Calibri"/>
        <family val="2"/>
        <scheme val="minor"/>
      </rPr>
      <t xml:space="preserve">Hallazgo 46 </t>
    </r>
    <r>
      <rPr>
        <sz val="11"/>
        <rFont val="Calibri"/>
        <family val="2"/>
        <scheme val="minor"/>
      </rPr>
      <t xml:space="preserve">  SINC.
La plataforma en la cual fue desarrollado el SINC (ArcGIS 9.x) requiere ser estructurada nuevamente en su totalidad para lograr la migración a las nuevas versiones de esta plataforma , lo que impacta de manera negativa la gestión de la Entidad, en cuanto al cumplimiento de los objetivos del programa Plan Vial Regional, orientado a facilitar la competitividad e integración de los departamentos, a través de la implementación de procesos y herramientas de gestión vial eficientes
</t>
    </r>
  </si>
  <si>
    <r>
      <rPr>
        <b/>
        <u/>
        <sz val="11"/>
        <rFont val="Calibri"/>
        <family val="2"/>
        <scheme val="minor"/>
      </rPr>
      <t xml:space="preserve">Hallazgo 50. </t>
    </r>
    <r>
      <rPr>
        <sz val="11"/>
        <rFont val="Calibri"/>
        <family val="2"/>
        <scheme val="minor"/>
      </rPr>
      <t>MORA EN EL PAGO DE SENTENCIAS. Se verifican  fallos en firme y ejecutoriados desde agosto de 2010 a marzo de 2014 que no se han pagado a la fecha, de es tos algunos presentan mora por causas atribuibles a la entidad. Esta situación hace evidente la existencia de fallas de coordinación y control entre los sujetos que intervienen  en el actual proceso de pago, presumiéndose el desconocimiento del procedimiento para pago de sentencias.</t>
    </r>
  </si>
  <si>
    <r>
      <rPr>
        <b/>
        <sz val="11"/>
        <rFont val="Calibri"/>
        <family val="2"/>
        <scheme val="minor"/>
      </rPr>
      <t>HALLAZGO 54:Liquidaciones contractuales</t>
    </r>
    <r>
      <rPr>
        <sz val="11"/>
        <rFont val="Calibri"/>
        <family val="2"/>
        <scheme val="minor"/>
      </rPr>
      <t xml:space="preserve"> Dentro de los contratos a cargo del MT que fueron suscritos en vigencias anteriores al 2014 y que se encuentran terminados pero sin liquidar, se encuentran (7) en la vigencia 2012, (23) en la vigencia 2013 y (47) en la vigencia 2014, para un total de (77) contratos terminados pero sin liquidar.</t>
    </r>
  </si>
  <si>
    <r>
      <rPr>
        <b/>
        <u/>
        <sz val="11"/>
        <rFont val="Calibri"/>
        <family val="2"/>
        <scheme val="minor"/>
      </rPr>
      <t>Hallazgo 56. </t>
    </r>
    <r>
      <rPr>
        <sz val="11"/>
        <rFont val="Calibri"/>
        <family val="2"/>
        <scheme val="minor"/>
      </rPr>
      <t xml:space="preserve">   </t>
    </r>
    <r>
      <rPr>
        <u/>
        <sz val="11"/>
        <rFont val="Calibri"/>
        <family val="2"/>
        <scheme val="minor"/>
      </rPr>
      <t xml:space="preserve">- Convenio Ministerio de Transporte y Fonade implementación Observatorio Nacional de Seguridad Vial – ONSV. (Administrativo y presunta incidencia Disciplinaria).
</t>
    </r>
    <r>
      <rPr>
        <sz val="11"/>
        <rFont val="Calibri"/>
        <family val="2"/>
        <scheme val="minor"/>
      </rPr>
      <t>En la vigencia del Convenio 175 de diciembre 26 de 2011 suscrito entre el MT y FONADE, se suscribieron 24 contratos iniciales, de los cuales 5 fueron adicionados y en donde se suscribieron 14 nuevos contratos financiados con los recursos destinados al Observatorio Nacional de Seguridad Vial , para ello, el Comité de Seguimiento decidió hacer uso de sus facultades de modificación del Plan Operativo y aprobó un nuevo régimen de actividades y de orientación presupuestal del contrato, distribuyendo los valores del componente no ejecutado , entre los demás proyectos del contrato, sin embargo, el Comité de Seguimiento no tenía la debida facultad, para modificar el plan operativo inicial aprobado por el Ministerio de Transporte, el cual fue estipulado en el numeral 6 de la Cláusula Tercera  - OBLIGACIONES DE FONADE del contrato de Gerencia de Proyectos No. 175 – 2011.  La respuesta de FONADE  plantea que el proceso acató el cumplimiento del Manual de Gerencia de Proyectos de FONADE versión 4 Código MMI001 pero revisado el mismo se observa que tiene vigencia a partir del 26 de abril de 2013, y debemos tener en cuenta que los contratos nuevos y adicionados fueron en su mayor parte suscritos en la vigencia 2012, es decir, que para estos casos dicho manual no le era aplicable; igualmente la observación se sustenta sobre la inobservancia de una cláusula contractual  y para la CGR prima la obligación contenida en la cláusula contractual sobre la establecida en el Manual de Gerencia de Proyectos de FONADE. De  otra parte, el manual presentado en la respuesta faculta al comité de seguimiento para hacer modificaciones, estableciendo que el plan operativo debe ser ajustado, aprobado y suscrito en el Comité Operativo o de Seguimiento en eventos como el tercero allí descrito, relacionado con “aquellos casos en los cuales algo de lo proyectado no se puede ejecutar o se modifica su alcance, aspecto reflejado en una novedad del convenio marco ”, este último aspecto, el reflejo de la novedad del convenio marco, no se presentó efectivamente dentro del contrato, porque las  novedades en los contratos se reflejan con otrosíes o actas, es decir actos contractuales que protocolicen estos eventos, aspecto que tampoco se verifica en el contrato mostrado en su momento a la CGR y donde solo se reflejan actas del comité de seguimiento pero no documentos que involucren al MT y donde se consolide su expresa autorización, cuestionando la afirmación de FONADE donde enuncia que concertadamente con el MT realizaron y ejecutaron los ajustes al plan operativo.</t>
    </r>
  </si>
  <si>
    <r>
      <rPr>
        <b/>
        <u/>
        <sz val="11"/>
        <rFont val="Calibri"/>
        <family val="2"/>
        <scheme val="minor"/>
      </rPr>
      <t>Hallazgo 57. Contratación derivada del Convenio Ministerio de Transporte y Fonade - Contrato No 2123989 de 2012. – Administrativo y Disciplinario.</t>
    </r>
    <r>
      <rPr>
        <sz val="11"/>
        <rFont val="Calibri"/>
        <family val="2"/>
        <scheme val="minor"/>
      </rPr>
      <t xml:space="preserve">
El Contrato de Interventoría No. 2123989 de diciembre 12 de 2012 cuyo objeto plantea la Interventoría a la Consultoría  para elaborar los estudios y diseño para los Planes Locales de Seguridad Vial - PLSV  inició dos meses antes  del Contrato de Consultoría No. 2123990 de diciembre 10 de 2012; el termino inicial establecido en el contrato fue de tres meses, al igual que el contrato de Consultoría intervenido, pero el desfase entre el inicio de los dos contratos motivo  la suscripción de dos adiciones y prórrogas , haciendo evidente la existencia de fallas en la debida planeación del ejecutor contractual y del MT, considerando que las actividades precontractuales desarrolladas en el contrato 2123990 de 2012 debieron ser oportunamente previstas cuando se planeó la realización del contrato 2123989 de 2012, teniendo en cuenta que este Contrato de Interventoría, por su objeto, tiene una naturaleza accesoria al contrato de consultoría.</t>
    </r>
  </si>
  <si>
    <r>
      <rPr>
        <b/>
        <u/>
        <sz val="11"/>
        <rFont val="Calibri"/>
        <family val="2"/>
        <scheme val="minor"/>
      </rPr>
      <t>Hallazgo 58.</t>
    </r>
    <r>
      <rPr>
        <sz val="11"/>
        <rFont val="Calibri"/>
        <family val="2"/>
        <scheme val="minor"/>
      </rPr>
      <t xml:space="preserve">  Neteo de Saldos Subcuentas 111005 Depósitos en Instituciones Financieras- Cuenta Corriente. Administrativo.
Se estableció el neteo o combinación de saldos que integran el saldo de la subcuenta 111005 Depósitos en Instituciones Financieras – Cuenta Corriente, según reportes y Balance General del SIIF, integrada por un total de 11 cuentas corrientes las cuales presentaron un saldo a 31 de diciembre de 2014 por valor de $11.524 millones correspondientes a la sumatoria y compensación de saldos negativos o contrarios a su naturaleza (saldos créditos) por la suma de $1.776,7  millones y saldos positivos (saldos débitos) por un monto de $13.300,7 millones como a continuación se detalla:
(….)
Según revelación efectuada a las notas explicativas a los Estados Contables, la causa que originó los anteriores saldos negativos o contrarios a su naturaleza, y que es registrada entre el saldo de los libros oficiales del SIIF  II y los libros auxiliares de pagaduría, en las cuatro cuentas que maneja el situado del Presupuesto Nacional DTN, se generó una diferencia neta por $1.270,9 millones debido a problemas presentados de orden interno, en los años 2011, 2012 y 2013, en el grupo de contabilidad, el cual viene adelantando la verificación y reclasificación del total de las operaciones registradas en el sistema SIIF contra las operaciones registradas en los libros auxiliares de bancos que maneja el Grupo de Pagaduría, para establecer las inconsistencias principalmente porque se registraron operaciones cruzadas entre las diferentes cuentas.
Los hechos expuestos en los párrafos anteriores evidencia claras falencias del sistema de control interno contable relacionadas a las actividades de control y seguimiento de cada una de las cuentas corrientes que integran la subcuenta 111005 Depósitos en Instituciones Financieras – Cuenta Corriente, al globalizar sus saldos en uno solo saldo final, cuando debiera darse su desagregación contable a un nivel mayor detalle en cuentas auxiliares o de terceros.                                                                                                                                                                                                                                                                                                  Por lo tanto, los saldos contrarios a su naturaleza establecidos a 31 de diciembre de  2014, en las cuentas corrientes que hacen parte del saldo de la subcuenta 111005 Depósitos en Instituciones Financieras – Cuenta Corriente, del libro auxiliar SIIF conllevan una subestimación de $1.776,7 millones en los activos corrientes y una sobreestimación por el mismo valor en los pasivos corrientes que genera incertidumbre sobre la razonabilidad de los saldos de las cuentas corrientes de Bancolombia Números  18814564841 MINISTERIO DE TRANSPORTE – GASTOS DE PERSONAL por valor de $1.653.5 millones y 18814564744 MINISTERIO DE TRANSPORTE – INVERSION por la suma de $123,2 millones respectivamente a 31 de diciembre de 2014, ya que no se ha podido depurar y determinar el saldo real de estas cuentas.
</t>
    </r>
  </si>
  <si>
    <r>
      <rPr>
        <b/>
        <u/>
        <sz val="11"/>
        <rFont val="Calibri"/>
        <family val="2"/>
        <scheme val="minor"/>
      </rPr>
      <t>Hallazgo 59.</t>
    </r>
    <r>
      <rPr>
        <sz val="11"/>
        <rFont val="Calibri"/>
        <family val="2"/>
        <scheme val="minor"/>
      </rPr>
      <t xml:space="preserve">   Saldo de la Subcuenta 111005 Depósitos en Instituciones Financieras – Cuenta Corriente del Balance General vs Conciliaciones Bancarias.  Administrativo. Revisadas las conciliaciones bancarias realizadas de algunas de las cuentas corrientes que integran la 111005 Depósitos en Instituciones Financieras – Cuenta Corriente, se estableció que los saldos por conciliación establecidos no son los mismos que registran las mismas cuentas que conforman el saldo global en el Sistema Integrado de Información Financiera – SIIF, al presentarse las siguientes diferencias:
…..
Las anteriores diferencias presentadas, permiten evidenciar claras fallas del sistema de control interno contable relacionadas a las actividades:  1 Identificación y 3 Registros y Ajustes de la Resolución 357 del 23 de julio de 2008.  “Por la cual se adopta el procedimiento de control interno contable y de reporte del informe anual de evaluación a la Contaduría General de la Nación”.
Por lo tanto, las diferencias establecidas entre los saldos conciliados y los registrados en el Sistema SIIF conllevan a que se genere una inconsistencias entre los saldos de las cuentas de bancos y del grupo de efectivo objeto de comprobación, por salvedades relacionadas a sobreestimaciones y subestimaciones que combinadas con los saldos positivos y negativos generan una diferencia por valor de $1.269,5 millones cifra que corresponde al valor de las diferencias establecidas sobre las cuentas corrientes que fueron objeto de revisión y no sobre el total, aunado al hecho, de que el motivo por el cual la subcuenta 111005, no se encuentra desagregada a un nivel máximo de terceros (individualizada por banco y cuenta corriente) para cada uno de los conceptos que son objeto de recaudo y control, en su respuesta el Ministerio señala que en cuanto a la desagregación al nivel máximo de tercero (individualizado por banco y cuenta corriente) para cada concepto, el aplicativo SIIF contempla un desagregado solo a nivel de cuenta bancaria.
Así mismo, no se explica la utilidad y oportunidad para realizar mensualmente las respectivas conciliaciones bancarias de cada una de estas cuentas corrientes; toda vez, que los saldos obtenidos por conciliación no son tenidos en cuenta como saldos idóneos y razonables para integrar el saldo de la referenciada cuenta del grupo de efectivo en el Balance General, al observarse que los saldos conciliados y registrados en los formatos de conciliación, cumplen más un requisito formal, y no de causación, registro y soporte de las diferencias o partidas conciliatorias determinadas a 31 de diciembre de 2014.
</t>
    </r>
  </si>
  <si>
    <r>
      <rPr>
        <b/>
        <u/>
        <sz val="11"/>
        <rFont val="Calibri"/>
        <family val="2"/>
        <scheme val="minor"/>
      </rPr>
      <t xml:space="preserve">Hallazgo 60. </t>
    </r>
    <r>
      <rPr>
        <sz val="11"/>
        <rFont val="Calibri"/>
        <family val="2"/>
        <scheme val="minor"/>
      </rPr>
      <t xml:space="preserve"> Saldos Cuentas Propiedad, Planta y Equipo, Otros Activos y Depreciación Acumulada.  Administrativo.
Cotejada la información registrada en los listados del grupo de inventarios del Ministerio de Transporte con corte a 31 de diciembre de 2014 correspondientes a algunas cuentas que componen el grupo de propiedad, planta y equipo, otros activos y depreciación acumulada contra los mismos saldos registrados en el Balance General del SIIF, se observó que se presentaban las siguientes diferencias:
…
Lo anteriormente expuesto, según respuesta de la entidad, se origina al hecho de que el Grupo de Inventarios cuenta con una aplicación inadecuada para el manejo y control de los inventarios de existencia física de cada uno de los bienes que son de propiedad del Ministerio de Transporte y esto hace que exista la no congruencia de los saldos soportados en el aplicativo existente con el que se refleja en el SIIF.
</t>
    </r>
  </si>
  <si>
    <r>
      <rPr>
        <b/>
        <u/>
        <sz val="11"/>
        <rFont val="Calibri"/>
        <family val="2"/>
        <scheme val="minor"/>
      </rPr>
      <t xml:space="preserve">Hallazgo 62. </t>
    </r>
    <r>
      <rPr>
        <sz val="11"/>
        <rFont val="Calibri"/>
        <family val="2"/>
        <scheme val="minor"/>
      </rPr>
      <t xml:space="preserve">Cartera de difícil cobro.  Administrativo. Se estableció la existencia de un total de 468 procesos activos por un valor de $13.926,6 millones reportados por la oficina de cobro coactivo, desde el año 1998 hasta la vigencia de 2014, de los cuales 297 procesos se encuentran clasificados como de “difícil cobro” por valor de $1.551.4 millones equivalente al 11.36% del total del valor de la cartera clasificada por la entidad , como se detalla a continuación:
…
Igualmente se establecieron 238 procesos “prescritos”, cartera que asciende a $862,1 millones.  La entidad manifiesta, que tanto en estos procesos como en los de difícil cobro, se les ha realizado toda la gestión necesaria correspondiente a cada etapa del proceso ejecutivo, sin que se haya logrado el pago de la obligación.  Por último, en proceso de Remisibilidad, se encuentran 128 procesos por valor de $478,5 millones.
La situación expuesta evidencia debilidades en su depuración y control, toda vez, que la situación descrita conlleva una sobrestimación de la cuenta Deudores y una subestimación en el patrimonio en la cuenta de Provisiones, agotamiento, depreciaciones y amortizaciones (db) al no ajustarse y depurarse la cartera que ya no es recuperable para el Ministerio de Transporte
</t>
    </r>
  </si>
  <si>
    <r>
      <rPr>
        <b/>
        <u/>
        <sz val="11"/>
        <rFont val="Calibri"/>
        <family val="2"/>
        <scheme val="minor"/>
      </rPr>
      <t>HALLAZGO 1</t>
    </r>
    <r>
      <rPr>
        <b/>
        <sz val="11"/>
        <rFont val="Calibri"/>
        <family val="2"/>
        <scheme val="minor"/>
      </rPr>
      <t xml:space="preserve">. </t>
    </r>
    <r>
      <rPr>
        <sz val="11"/>
        <rFont val="Calibri"/>
        <family val="2"/>
        <scheme val="minor"/>
      </rPr>
      <t>En la visita realizada al organismo de Tránsito de Turbaco, se observó que trece (13) vehículos nuevos de transporte de carga, ingresaron al País sin contar con los requisitos exigidos por el Ministerio de Transporte ; como son: el certificado de cumplimiento de requisitos o la certificación de aprobación de caución expedida por el Ministerio de Transporte, toda vez, que en las carpetas donde se archivan los soportes para el ingreso del vehículo, no reposa ningún documento aprobado por la entidad. Lo cual indica que no se efectuó reposición del vehículo ni se constituyó póliza a favor del Ministerio por cada uno de estos vehículos que ingresaron. Lo anterior genera un presunto detrimento al Estado por $ 830 millones. La responsabilidad de la eventual incidencia fiscal del presente hallazgo estaría en principio en cabeza del Organismo de Tránsito mencionado.</t>
    </r>
  </si>
  <si>
    <r>
      <t xml:space="preserve">Proyecto de herramienta jurídica cuyo fin es </t>
    </r>
    <r>
      <rPr>
        <u/>
        <sz val="11"/>
        <rFont val="Calibri"/>
        <family val="2"/>
        <scheme val="minor"/>
      </rPr>
      <t>establecer el procedimiento para resolver la situación jurídica de los vehículos de carga que presenten inconsistencias en su matrícula inicial.</t>
    </r>
  </si>
  <si>
    <r>
      <rPr>
        <b/>
        <u/>
        <sz val="11"/>
        <rFont val="Calibri"/>
        <family val="2"/>
        <scheme val="minor"/>
      </rPr>
      <t>HALLAZGO 9.</t>
    </r>
    <r>
      <rPr>
        <sz val="11"/>
        <rFont val="Calibri"/>
        <family val="2"/>
        <scheme val="minor"/>
      </rPr>
      <t xml:space="preserve"> Seguimiento Evaluación del Transporte Urbano (Administrativo) 
</t>
    </r>
    <r>
      <rPr>
        <u/>
        <sz val="11"/>
        <rFont val="Calibri"/>
        <family val="2"/>
        <scheme val="minor"/>
      </rPr>
      <t xml:space="preserve">La información que contiene la actual plataforma presenta deficiencias, </t>
    </r>
    <r>
      <rPr>
        <sz val="11"/>
        <rFont val="Calibri"/>
        <family val="2"/>
        <scheme val="minor"/>
      </rPr>
      <t xml:space="preserve">por cuanto no reporta información sobre la totalidad de los entes involucrados, hecho que resta efectividad a la evaluación del desempeño de cada uno de los Sistemas Integrados de Transporte Masivo en operación, a través de los indicadores definidos. </t>
    </r>
  </si>
  <si>
    <r>
      <rPr>
        <b/>
        <u/>
        <sz val="11"/>
        <rFont val="Calibri"/>
        <family val="2"/>
        <scheme val="minor"/>
      </rPr>
      <t>Hallazgo No 39 Propiedad Planta y Equipo - Bienes en bodega sin dar de baja (Administrativo):</t>
    </r>
    <r>
      <rPr>
        <b/>
        <sz val="11"/>
        <rFont val="Calibri"/>
        <family val="2"/>
        <scheme val="minor"/>
      </rPr>
      <t xml:space="preserve"> </t>
    </r>
    <r>
      <rPr>
        <sz val="11"/>
        <rFont val="Calibri"/>
        <family val="2"/>
        <scheme val="minor"/>
      </rPr>
      <t>En los estados financieros a diciembre de 2013 la Propiedad Planta y Equipo se encuentra sobrestimada en $248 millones debido a que en la Dependencia de informática existen bienes que han sido retirados por inservibles y obsoletos como: Tablero electrónico, Plaqueta de Transferencia Automática, RACKS, Armario de Cableado Estructurado, además no se conoce a quien están asignados en su inventario individual, afectando la razonabilidad de las cifras de la cuenta de los Equipos de Comunicación y Computación.
De otra parte, existen en bodega bienes sin ninguna organización, que aparecen en Balance como activos retirados por $8.931.5 millones, como Computadores, muebles, automóviles, camionetas, buses, volquetas, furgón, grúas, lanchas, motos, basculas y otros que llevan varios años de permanencia en bodega y que actualmente están en condiciones de inservibles, y sobre los cuales en su momento no se hizo ninguna gestión de remate, permuta, donación o baja.
Lo anterior demuestra la falta de Gestión de la administración de la entidad para el cuidado de los Bienes y recursos del estado y falta de Control interno en la vigilancia y manejo de los mismos.</t>
    </r>
  </si>
  <si>
    <r>
      <rPr>
        <b/>
        <u/>
        <sz val="11"/>
        <rFont val="Calibri"/>
        <family val="2"/>
        <scheme val="minor"/>
      </rPr>
      <t>Hallazgo 43. Inventarios - Almacén (Administrativo):</t>
    </r>
    <r>
      <rPr>
        <sz val="11"/>
        <rFont val="Calibri"/>
        <family val="2"/>
        <scheme val="minor"/>
      </rPr>
      <t xml:space="preserve"> No se encuentra sistematizado el proceso de inventarios y suministros, entradas y salidas de almacén, Bienes Muebles en Bodega, Equipos de Comunicación y Computación, todo se maneja de forma manual en hojas de Excel, lo cual no genera confianza sobre la información registrada y las cifras reflejadas que pueden generar deficiencias que afecten la razonabilidad de las cifras en los inventarios manejados y en la cuenta de Propiedad Planta y Equipo.</t>
    </r>
  </si>
  <si>
    <r>
      <rPr>
        <b/>
        <u/>
        <sz val="11"/>
        <rFont val="Calibri"/>
        <family val="2"/>
        <scheme val="minor"/>
      </rPr>
      <t xml:space="preserve">Hallazgo 1. </t>
    </r>
    <r>
      <rPr>
        <sz val="11"/>
        <rFont val="Calibri"/>
        <family val="2"/>
        <scheme val="minor"/>
      </rPr>
      <t>En los artículos 1°, 2° y  6°,  del Decreto 2085 y modificados por los Decretos 2450 de 2008 y Decreto 1131 de 2009, establecen que el ingreso de vehículos nuevos al servicio público y particular de transporte terrestre automotor de carga, se hará mediante los mecanismos de reposición por desintegración física total o por constitución de una caución consistente en garantía bancaria o póliza de seguros expedida a favor del Ministerio de Transporte, donde garantice que el proceso de desintegración se llevará a cabo en (3) meses; vencido este término sin que se haya realizado el proceso de desintegración, el Ministerio hará exigible la caución. 
De otra parte, el Artículo 4 del Decreto 2085 de 2008 y el Artículo 3 de la Resolución 3253 de 2008, definen que los organismos de tránsito solamente deberán efectuar el registro inicial de vehículos de transporte terrestre automotor de carga, de servicio particular o público, hasta tanto cuenten con la certificación de cumplimiento de requisitos para el registro inicial expedido por el Ministerio de Transporte, que garantice que el solicitante cumplió con todos los requisitos establecidos.
Revisadas (1077) carpetas  donde reposan los documentos para el ingreso de vehículos de transporte de carga en algunos Organismos de Tránsito , se observó que (143) de éstos vehículos que ingresaron al País, no contaban con los requisitos exigidos por el Ministerio de Transporte en los artículos 2° o 6° del Decreto 2085 de 2008, y las modificaciones realizadas en los Decretos 2450 de 2008 y 1131 de 2009; como son: el certificado de cumplimiento de requisitos o la certificación de aprobación de caución expedida por el Ministerio de Transporte, toda vez, que se encontró que el ingreso de los vehículos de transporte de carga, se efectuó en algunos casos, con documentos que no fueron expedidos por el Ministerio para el trámite de matrícula ante estos organismos y en otros, que en las carpetas donde se archivan los soportes para el ingreso del vehículo, no reposa ningún documento aprobado por el Ministerio. Lo anterior genera un presunto detrimento al Estado por $8.170 millones, por cuanto se debió constituir póliza a favor del Ministerio de transporte por cada uno de estos vehículos nuevos que ingresaron. La responsabilidad de la eventual incidencia fiscal del presente hallazgo estaría en principio en cabeza de los Organismos de Tránsito mencionados.</t>
    </r>
  </si>
  <si>
    <r>
      <rPr>
        <b/>
        <u/>
        <sz val="11"/>
        <rFont val="Calibri"/>
        <family val="2"/>
        <scheme val="minor"/>
      </rPr>
      <t xml:space="preserve">Hallazgo 5. </t>
    </r>
    <r>
      <rPr>
        <b/>
        <sz val="11"/>
        <rFont val="Calibri"/>
        <family val="2"/>
        <scheme val="minor"/>
      </rPr>
      <t>SISETU</t>
    </r>
    <r>
      <rPr>
        <sz val="11"/>
        <rFont val="Calibri"/>
        <family val="2"/>
        <scheme val="minor"/>
      </rPr>
      <t xml:space="preserve">  La plataforma actual del SISETU,  presenta deficiencias en cuanto a la utilización del contenido de su información, debido a que carece de datos sobre la totalidad de los entes involucrados</t>
    </r>
  </si>
  <si>
    <r>
      <rPr>
        <b/>
        <u/>
        <sz val="11"/>
        <rFont val="Calibri"/>
        <family val="2"/>
        <scheme val="minor"/>
      </rPr>
      <t>Hallazgo 23.</t>
    </r>
    <r>
      <rPr>
        <sz val="11"/>
        <rFont val="Calibri"/>
        <family val="2"/>
        <scheme val="minor"/>
      </rPr>
      <t xml:space="preserve"> Incumplimiento de metas en relación Centro Nacional de Fronteras – CENAF y plan de acción fluvial.  Administrativo.
Estos dos proyectos que persiguen la adecuación y mantenimiento de los Centros de Fronteras y la estructuración de un Plan de Acción Fluvial con el propósito de definir la reglamentación en materia de tránsito fluvial respectivamente; transcurrido el periodo donde debieron desarrollarse, no presentan porcentaje alguno (0 %) en ejecución, respecto del avance del producto, y como se registra y observa en las filas 5 y 6 del   “Cuadro de Avances y logros del Plan Indicativo-2012”.
Mediante Decreto 2260/12 se  contra-acreditó el recurso presupuestal que por valor de $1.000 millones estaba destinado para el  mantenimiento y reparaciones locativas de los Centros Nacionales de Fronteras por cuanto en un local donde se encuentran oficinas de otras Entidades no se permite la inversión de dichos recursos. Lo anterior evidencia el desconocimiento de la normatividad respectiva y la inadecuada planeación del proyecto que se inscribió en el Plan indicativo en comento.
Por otra parte el Plan de Acción fluvial no evidenció la estructuración de ninguna reglamentación, en consecuencia no se efectuó revisión ni diagnóstico sobre la normatividad existente en el modo fluvial, para conseguir la reglamentación en materia de tránsito para este aspecto; denotando con esta inacción, la deficiencia en la coordinación con otras Entidades, debilidad en la Gestión y afectación del objetivo misional de la Entidad.</t>
    </r>
  </si>
  <si>
    <r>
      <rPr>
        <b/>
        <u/>
        <sz val="11"/>
        <rFont val="Calibri"/>
        <family val="2"/>
        <scheme val="minor"/>
      </rPr>
      <t>Hallazgo 24.</t>
    </r>
    <r>
      <rPr>
        <sz val="11"/>
        <rFont val="Calibri"/>
        <family val="2"/>
        <scheme val="minor"/>
      </rPr>
      <t xml:space="preserve"> Centro Inteligente De Control De Tránsito Y Transporte –CICOTT y Sistemas Inteligentes De Transporte-SIT-CICTT. Para la consecución de estos objetivos se suscribió convenio especial No. 181-2011 entre el Ministerio del Transporte y COLCIENCIAS y se suscribió contrato  120/12 con Nicolás Llano Naranjo . No se ha reportado avance de los objetivos.</t>
    </r>
  </si>
  <si>
    <r>
      <rPr>
        <b/>
        <u/>
        <sz val="11"/>
        <rFont val="Calibri"/>
        <family val="2"/>
        <scheme val="minor"/>
      </rPr>
      <t>HALLAZGO 49.</t>
    </r>
    <r>
      <rPr>
        <sz val="11"/>
        <rFont val="Calibri"/>
        <family val="2"/>
        <scheme val="minor"/>
      </rPr>
      <t xml:space="preserve"> Formulación de Indicadores -DT Valle-
Se presenta debilidades en los indicadores de gestión tanto en los presentados en el plan indicativo como en el sistema de gestión de calidad, </t>
    </r>
  </si>
  <si>
    <r>
      <rPr>
        <b/>
        <u/>
        <sz val="11"/>
        <rFont val="Calibri"/>
        <family val="2"/>
        <scheme val="minor"/>
      </rPr>
      <t>Hallazgo 81</t>
    </r>
    <r>
      <rPr>
        <sz val="11"/>
        <rFont val="Calibri"/>
        <family val="2"/>
        <scheme val="minor"/>
      </rPr>
      <t xml:space="preserve">. Pasivos Estimados
Provisión para pensiones se presenta incertidumbre en $1.903 millones, En razón a que no se ha obtenido del Ministerio de Hacienda y Crédito Público el resultado final del cálculo actuarial  correspondiente a los pensionados a cargo del Ministerio de Transporte, a pesar de las reiteradas solicitudes efectuadas la entidad.
</t>
    </r>
  </si>
  <si>
    <r>
      <rPr>
        <b/>
        <sz val="11"/>
        <rFont val="Calibri"/>
        <family val="2"/>
        <scheme val="minor"/>
      </rPr>
      <t xml:space="preserve">HALLAZGO 8. </t>
    </r>
    <r>
      <rPr>
        <sz val="11"/>
        <rFont val="Calibri"/>
        <family val="2"/>
        <scheme val="minor"/>
      </rPr>
      <t xml:space="preserve">Contrato Interadministrativo 340 de 2015. El Ministerio de Transporte y la Universidad Distrital Francisco José de Caldas, suscribieron el Contrato Interadministrativo 340 de 2015, con el objeto de realizar el </t>
    </r>
    <r>
      <rPr>
        <i/>
        <sz val="11"/>
        <rFont val="Calibri"/>
        <family val="2"/>
        <scheme val="minor"/>
      </rPr>
      <t xml:space="preserve">"Estudio que estructure y presente  propuestas de modificación del marco regulatorio y que evalúe la operación de los Centros Integrales de Atención , de Reconocimiento de Conductores, De Diagnóstico Automotor y de Enseñanza Automovilística, frente a la regulación que reglamenta su funcionamiento y operación y sus efectos en la seguridad vial." </t>
    </r>
    <r>
      <rPr>
        <sz val="11"/>
        <rFont val="Calibri"/>
        <family val="2"/>
        <scheme val="minor"/>
      </rPr>
      <t xml:space="preserve">En desarrollo del Contrato Interadministrativo se presentó incumplimiento de las obligaciones a cargo de la Universidad Distrital Francisco José de Caldas, conforme queda corroborado con lo contenido en el Memorando 20164010055983 del 05 de abril de 2016, donde se señala en el numeral 5: </t>
    </r>
    <r>
      <rPr>
        <i/>
        <sz val="11"/>
        <rFont val="Calibri"/>
        <family val="2"/>
        <scheme val="minor"/>
      </rPr>
      <t>"Que a la fecha se han entregado en múltiples oportunidades los informes de los Hitos 3 y 4 pero estos han sido sucesivamente devueltos al no cumplir con los requisitos estipulados en el contrato por lo que esta supervisión no ha autorizado ni el tercero (3) ni el cuarto (4) de los pagos inicialmente programados".</t>
    </r>
    <r>
      <rPr>
        <sz val="11"/>
        <rFont val="Calibri"/>
        <family val="2"/>
        <scheme val="minor"/>
      </rPr>
      <t xml:space="preserve"> Así mismo, en el numeral 6 se precisa: "</t>
    </r>
    <r>
      <rPr>
        <i/>
        <sz val="11"/>
        <rFont val="Calibri"/>
        <family val="2"/>
        <scheme val="minor"/>
      </rPr>
      <t xml:space="preserve">Que esta supervisión en reiteradas ocasiones ha solicitado la entrega por parte del contratista de la información que deben contener los Hitos 3 y 4, de cuyas comunicaciones remito copia adjunta y relaciono a continuación: Radicado MT No. 20154010409861 del 17/12/2015. 2) Radicado MT No. </t>
    </r>
    <r>
      <rPr>
        <sz val="11"/>
        <rFont val="Calibri"/>
        <family val="2"/>
        <scheme val="minor"/>
      </rPr>
      <t xml:space="preserve"> 20164010007891 del 15/01/2016. 3) Radicado Mt No. 20164010139461 del 18/03/2016. 4) Radicado MT No. 20164010148371 del 01/04/2016. Y finalmente en el numeral 7 se indica: "Que el plazo de ejecución del contrato finalizó el día 14 de diciembre de 2015 y que hoy nos encontramos a pocos días para cumplir el plazo de cuatro (4) meses establecido en la Cláusula vigésimo Segunda (22) del Contrato 340 de 2015 para efectuar la liquidación." De acuerdo con los numerales citados, los productos a entregar por parte del contratista tenían como plazo el 14 de diciembre de 2015, y la Supervisión en reiteradas ocasiones solicitó la entrega por parte del contratista de la información conforme los hitos 3 y 4, de los cuales en múltiples oportunidades se habían entregado los informes de los mencionados hitos, sin embargo los mismo fueron devueltos por no cumplir con los requisitos estipulados en el contrato. En efecto este hecho representa un presunto incumplimiento del contrato, y si en esa fecha no se entregaron, el contratista presuntamente estaba incumpliendo el contrato, por lo tanto le correspondía a los supervisores inmediatamente dar aviso al Ministerio con el fin de que procediera a tomar las medidas administrativas correspondientes en relación con las multas y las pólizas, conforme lo señalado en la cláusula décima segunda del Contrato Interadministrativo 340 de 2015. El Ministerio de Transporte en respuesta a la Contraloría General de la República afirma que la Universidad Distrital radicó los entregables 3 y 4 dentro de los términos, esto es, el último día del vencimiento del contrato, no obstante se reitera que los resultados del contrato han sido entregados en múltiples oportunidades por parte de la Universidad Distrital y consecutivamente devueltos por parte de la Supervisión por cuando no reúnen los requisitos contractuales. En este sentido, el Ministerio afirma en la respuesta que los productos fueron entregados y que lo que la Supervisión ha cuestionado, es que el contenido de los mismos no se ajusta a lo señalado en las clausulas contractuales. Con base en esta respuesta se ratifica el presunto incumplimiento del contratista en la ejecución del contrato. Respuesta radicado MT No. 20164010421841 del 27/09/2016. De acuerdo con lo anterior, el presunto incumplimiento tiene como causa que las situaciones descritas en las consideraciones del contrato que se pretendían solucionar con el mismo no fueron solucionadas y en efecto se evidencia como efecto que EL Ministerio no ha declarado el siniestro de incumplimiento y no ha hecho efectiva la póliza de cumplimiento. Así las cosas resultan vulnerados presuntamente los artículos 4,5,26 numerales 1,2 y 8 de la Ley 80 de 1993. De la misma manera presuntamente se vulnera la Ley 1474 de 2011 en los artículos 83 a 86 y se genera un presunto detrimento patrimonial aproximado del 40% del valor del contrato, de conformidad con la Ley 610 de 2000. El Ministerio en la respuesta a la observación afirma que luego de un análisis detallado de los informes evidenció el presunto incumplimiento del contrato. A continuación relaciona las solicitudes de informes, aclaraciones y explicaciones sobre el desarrollo de la ejecución contractual respecto d ellos hitos 3 y 4 con radicados que van desde el 17 de diciembre de 2015, hasta el 01 de abril de 2016. En la norma citada es clara que el supervisor está obligado a informar a la Entidad contratante de los hechos o circunstancias que puedan poner o pongan en riesgo el cumplimiento del contrato o cuando tal incumplimiento se presente. Por este fundamento normativo es que presuntamente incurre en responsabilidad el supervisor por cuanto desde el mes de diciembre omitió informar al Ministerio de los hechos de presunto incumplimiento del contratista y solo informó de este hecho hasta el mes de abril de 2016. EL ministerio en la respuesta a la observación aduce con relación a los pagos que estos fueron realizados siguiendo las obligaciones del contrato y que en ese momento no se percibía incumplimiento por parte de la Universidad y que no canceló el valor restante del contrato por actividades que no cumplían los requisitos contractuales. Como quiera que el Ministerio reconoce la ocurrencia de un presunto incumplimiento del contrato por parte de la Universidad, es necesario determinar la procedencia de los pagos que realizó el Ministerio en el contacto del presunto incumplimiento reconocido y de la valoración de los productos entregados con el fin de determinar si representan un producto terminado por sí mismos, representativo del valor pagado por el Ministerio. Considerando lo manifestado en el párrafo precedente, se solicitará Indagación Preliminar con el fin de determinar la cuantía efectiva del presunto detrimento al erario público, de conformidad con lo establecido en el artículo 39 de la Ley 610 de 2000. </t>
    </r>
  </si>
  <si>
    <r>
      <rPr>
        <b/>
        <sz val="11"/>
        <rFont val="Calibri"/>
        <family val="2"/>
        <scheme val="minor"/>
      </rPr>
      <t xml:space="preserve">HALLAZGO 9. </t>
    </r>
    <r>
      <rPr>
        <sz val="11"/>
        <rFont val="Calibri"/>
        <family val="2"/>
        <scheme val="minor"/>
      </rPr>
      <t xml:space="preserve">Supervisión Contrato de Concesión No. 033 de 2007. Informes mensuales. </t>
    </r>
  </si>
  <si>
    <r>
      <rPr>
        <b/>
        <sz val="11"/>
        <rFont val="Calibri"/>
        <family val="2"/>
        <scheme val="minor"/>
      </rPr>
      <t xml:space="preserve">HALLAZGO 10. </t>
    </r>
    <r>
      <rPr>
        <sz val="11"/>
        <rFont val="Calibri"/>
        <family val="2"/>
        <scheme val="minor"/>
      </rPr>
      <t xml:space="preserve">Supervisión Contrato de Concesión 033 de 2007. Para la vigencia 2015, en los siguientes informes de interventoría del contrato de concesión, se presentan las siguientes situaciones: - Se evidenciaron reiteradas observaciones, algunas corresponden a vigencias anteriores. Si bien la Entidad soporta que ha ido subsanando las diferentes situaciones, la observación permanece, toda vez que se denota deficiencias en el mecanismo para solucionar las mismas de manera oportuna, que permitan la efectiva ejecución del Contrato 033 de 2007. - La interventoría presenta los informes mensuales con un análisis a la gestión financiera sin las características que debe contener dicha herramienta, sin que sirva de soporte a la labor de la supervisión, esto obedece a que la interventoría no cuenta con la información financiera oportuna por parte de la Concesión. - Falta de entrega por parte del concesionario de respuestas a las comunicaciones y observaciones que realiza la interventoría. Sin embargo, el Ministerio de Transporte en su rol de supervisor del contrato de Concesión dejó de iniciar el proceso sancionatorio detectado por la interventoría en varias ocasiones, lo que se aleja presuntamente de lo estipulado en la Ley 1474 de 2011. Teniendo en cuenta las situaciones descritas anteriormente, se concluye que el Ministerio presentó debilidades y falencias en el momento de cumplir con la supervisión efectiva del contrato de Concesión 033 de 2007, situación que conlleva a presunta connotación disciplinaria por posible incumplimiento de sus funciones como supervisor del contrato. </t>
    </r>
  </si>
  <si>
    <r>
      <rPr>
        <b/>
        <sz val="11"/>
        <rFont val="Calibri"/>
        <family val="2"/>
        <scheme val="minor"/>
      </rPr>
      <t>HALLAZGO 13</t>
    </r>
    <r>
      <rPr>
        <sz val="11"/>
        <rFont val="Calibri"/>
        <family val="2"/>
        <scheme val="minor"/>
      </rPr>
      <t>. La entidad suministró para el período enero a julio de 2013, información donde registran que los recaudos que hacen parte del ingreso esperado corresponden al 80% y en la información reportada correspondiente de agosto de 2013 a julio de 2016, informan que los recaudos que hacen parte del mismo ingreso esperado es el 91%, situación que evidencia ambigüedad de la Entidad respecto al tema. Es importante aclarar que en el Capítulo I, Régimen General del Contrato, Cláusula Primera, Definiciones, Numeral 40, se señala de forma clara: "</t>
    </r>
    <r>
      <rPr>
        <i/>
        <sz val="11"/>
        <rFont val="Calibri"/>
        <family val="2"/>
        <scheme val="minor"/>
      </rPr>
      <t xml:space="preserve">Ingreso esperado" Se entiende como el total de ingresos en Pesos constantes de diciembre 31 de 2006 que el CONCESIONARIO aspira a recibirá partir del vencimiento del mes dieciocho (18) contado a partir del Acta de Inicio de Ejecución del Contrato y hasta el vencimiento del término establecido en la cláusula TERCERA del Contrato, por concepto de ingreso de datos al R.U.N.T (por registro de trámites) y de expedición de certificados de información, de acuerdo con lo presentado en la Propuesta Económica del CONCESIONARIO (formulario 8 del Anexo 2, incluido en la Propuesta). lo cual corresponde al 91% de las Tarifas que aspira recaudar en el termino señalado anteriormente. el ingreso esperado propuesto para el período comprendido entre el mes 31 contado a partir del acta de inicio de ejecución del Contrato no podrá ser superior al 8 % respecto del Ingreso Esperado propuesto para el período comprendido entre el mes 18 contado a partir del Acta de Inicio de Ejecución del Contrato y el mes 30 contado a partir del Acta de Inicio de Ejecución del Contrato. " </t>
    </r>
    <r>
      <rPr>
        <sz val="11"/>
        <rFont val="Calibri"/>
        <family val="2"/>
        <scheme val="minor"/>
      </rPr>
      <t xml:space="preserve">Por lo anteriormente expuesto, se deduce posible confusión acerca de lo que se entiende por ingreso esperado, de conformidad a lo estipulado en el Contrato de Concesión 033 de 2007, de tal manera, que en su respectivo seguimiento, el Ministerio eventualmente reporte información errónea, referente al valor del ingreso esperado durante la ejecución del contrato. </t>
    </r>
  </si>
  <si>
    <r>
      <rPr>
        <b/>
        <u/>
        <sz val="11"/>
        <rFont val="Calibri"/>
        <family val="2"/>
        <scheme val="minor"/>
      </rPr>
      <t>Hallazgo 2.</t>
    </r>
    <r>
      <rPr>
        <sz val="11"/>
        <rFont val="Calibri"/>
        <family val="2"/>
        <scheme val="minor"/>
      </rPr>
      <t xml:space="preserve"> Disciplinario. Implementación del Plan Nacional de Seguridad Vial- Convenio 175 de 2011
El MT y FONADE suscribieron un convenio administrativo, el cuál presuntamente incumple lo expuesto en el literal c) del numeral 4) del Articulo Segundo de la Ley 1150 de 2007 "Contratos interadministrativos, siempre que las obligaciones derivadas del mismo tengan relación directa con el objeto de la entidad ejecutora señalado en la Ley o en sus reglamentos". </t>
    </r>
  </si>
  <si>
    <r>
      <rPr>
        <b/>
        <u/>
        <sz val="11"/>
        <rFont val="Calibri"/>
        <family val="2"/>
        <scheme val="minor"/>
      </rPr>
      <t>Hallazgo 12.</t>
    </r>
    <r>
      <rPr>
        <sz val="11"/>
        <rFont val="Calibri"/>
        <family val="2"/>
        <scheme val="minor"/>
      </rPr>
      <t xml:space="preserve"> Administrativo. Transferencia de Conocimiento
En el Ministerio de Transporte no se ha efectuado Ya transferencia de conocimiento de los profesionales que participan en el diseño y ejecución de los proyectos.</t>
    </r>
  </si>
  <si>
    <r>
      <rPr>
        <b/>
        <sz val="11"/>
        <rFont val="Calibri"/>
        <family val="2"/>
        <scheme val="minor"/>
      </rPr>
      <t>Hallazgo 1:</t>
    </r>
    <r>
      <rPr>
        <sz val="11"/>
        <rFont val="Calibri"/>
        <family val="2"/>
        <scheme val="minor"/>
      </rPr>
      <t xml:space="preserve"> Administrativo, Seguridad Vial y Seguridad Jurídica en su marco normativo regulatorio, la seguridad vial se encuentra enmarcada bajo una normatividad dispersa y en ocasiones ambigua, su aplicación se toma contradictoria,  No se tiene una efectividad regulación sancionatoria,   La reglamentación de transporte público tiene graves deficiencias en su esquema de empresas afiliadoras, favorecen situaciones como la informalidad en algunas modalidades de servicio público, la denominada guerra del centavo y la piratería</t>
    </r>
  </si>
  <si>
    <r>
      <rPr>
        <b/>
        <sz val="11"/>
        <rFont val="Calibri"/>
        <family val="2"/>
        <scheme val="minor"/>
      </rPr>
      <t>Hallazgo 2</t>
    </r>
    <r>
      <rPr>
        <sz val="11"/>
        <rFont val="Calibri"/>
        <family val="2"/>
        <scheme val="minor"/>
      </rPr>
      <t xml:space="preserve"> :Administrativo Marco Normativo regulatorio de seguridad vial . La conducción es el ejercicio de una actividad peligrosa, y esta actividad se encuentra enmarcada en una normatividad que no contempla la regulación de aspectos trascendentales y de vital importancia para su debido desarrollo, generando sensación de ausencia de efectivos controles, permisividad y hasta de impunidad en sus destinatarios, fomentando en el sector, riesgos de informalidad e inseguridad vial; lo anterior, requiere que el MT, ente idóneo en materia de regulación de tránsito y transporte, así como de nuestro legislador, cada cual desde el ámbito de sus competencias, permitan la existencia de claras y efectivas normas que la regulen en forma idónea. está situación se hace evidente en hechos como: 
1. Panorama de los motociclistas.
2. Programa integral de estándares de servicio y seguridad vial para el tránsito de motocicletas.
3. Población discapacitada, de la tercera edad e infantil.
4. Marco normativo de seguridad en el transporte de carga.
5. Política Automotriz.
Lo anterior hace referencia a todas las clases de vehículos, pero es necesario destacar que esta situación es más crónica en los vehículos que prestan servicio público de pasajeros, donde está modalidad tiene un importante impacto en los indicadores de mortalidad con sus usuarios.</t>
    </r>
  </si>
  <si>
    <r>
      <rPr>
        <b/>
        <u/>
        <sz val="11"/>
        <rFont val="Calibri"/>
        <family val="2"/>
        <scheme val="minor"/>
      </rPr>
      <t>Hallazgo 1.</t>
    </r>
    <r>
      <rPr>
        <sz val="11"/>
        <rFont val="Calibri"/>
        <family val="2"/>
        <scheme val="minor"/>
      </rPr>
      <t xml:space="preserve"> Administrativo. Avance en las acciones de la Política Nacional de Logística. El ICTC y el SICETAC deben actualizarse. Si bien el SICETAC se encuentra funcionando, es necesario continuar con las otras acciones de la PNL como como la formalización de la estructura empresarial, la regulación de la relación económica entre las empresas de transporte y los propietarios de los vehículos, la revisión del marco normativo de habilitación de empresas, reducir la informalidad, fomentar la competencia y adicionalmente, para incrementar la aplicación de elementos logísticos y de valor agregado a la carga.</t>
    </r>
  </si>
  <si>
    <r>
      <t>Fortalecer la mesa técnica de esta instancia donde de forma unificada se han manifestado que la concertación y discusión de los temas es el fortalecimiento</t>
    </r>
    <r>
      <rPr>
        <b/>
        <u/>
        <sz val="11"/>
        <rFont val="Calibri Light"/>
        <family val="2"/>
      </rPr>
      <t xml:space="preserve"> </t>
    </r>
    <r>
      <rPr>
        <sz val="11"/>
        <rFont val="Calibri Light"/>
        <family val="2"/>
      </rPr>
      <t>la Política Nacional Logística con los actores de la cadena productiva</t>
    </r>
  </si>
  <si>
    <r>
      <rPr>
        <b/>
        <u/>
        <sz val="11"/>
        <rFont val="Calibri"/>
        <family val="2"/>
        <scheme val="minor"/>
      </rPr>
      <t>Hallazgo 6.</t>
    </r>
    <r>
      <rPr>
        <sz val="11"/>
        <rFont val="Calibri"/>
        <family val="2"/>
        <scheme val="minor"/>
      </rPr>
      <t xml:space="preserve"> Administrativo. Metas del Plan Nacional de desarrollo. Los resultados obtenidos, aún no han sido suficientes para alcanzar las metas propuestas en el PND 2010 – 2014, que permitan mejorar la movilidad, disminuir costos en la operación vehicular, tanto por reducción del tiempo de viaje de la carga, como por disminución en accidentes de tránsito.</t>
    </r>
  </si>
  <si>
    <r>
      <rPr>
        <b/>
        <u/>
        <sz val="11"/>
        <rFont val="Calibri"/>
        <family val="2"/>
        <scheme val="minor"/>
      </rPr>
      <t>Hallazgo 11.</t>
    </r>
    <r>
      <rPr>
        <sz val="11"/>
        <rFont val="Calibri"/>
        <family val="2"/>
        <scheme val="minor"/>
      </rPr>
      <t xml:space="preserve"> Administrativo. Reglamentación de la edad del parque automotor de carga.
No existe reglamentación que determine la vida útil de los vehículos que prestan servicio público de transporte de carga y su consecuente salida de operación, lo que tiene  efectos sobre la accidentalidad vial, el mayor consumo de combustibles fósiles e insumos contaminantes, congestión de la red vial, emisiones contaminantes y mayores costos de transporte.</t>
    </r>
  </si>
  <si>
    <t>PLAN VIGENCIA 2016
En los comites de desarrollo administrativo de mayo, septiembre, noviembre y el extraordinario de diciembre se presentaron las metas que presentaban rezagos y cada uno de los gerentes de meta explica el porqué del atraso y el compromiso para superarlo; esto queda contemplado en las actas de cada comité.</t>
  </si>
  <si>
    <t>PLAN VIGENCIA 2016
En las Actas de Comité queda contemplado el compromiso del gerente de meta para solución a la problemática que impide el cumplimiento de la meta.</t>
  </si>
  <si>
    <t>PLAN VIGENCIA 2016
Los gerentes de meta, atendiendo el compromiso establecido en los comités hacen su plan de acción para cumplir la meta</t>
  </si>
  <si>
    <t>PLAN VIGENCIA 2016
En cada comité se hace una presentación del avance de cada una de las metas lo que permite evidenciar el seguimiento mediante los semáforos asociados a la meta.</t>
  </si>
  <si>
    <t>PLAN VIGENCIA 2016
Se actualiza de acuerdo al correo electrónico del  29 de diciembre de 2017. 6
 mesas de trabajo con las dependencias de MT y MINTIC ue se realizaron en las fechas 8 de septiembre, 10, 20, 27 de octubre, 7, 17 de noviembre y 1 de diciembre de 2017 con el acompañamiento de CINTEL en representación de MINTIC, con delegados del Ministerio y  las entidades adscritas al Sector .</t>
  </si>
  <si>
    <t>PLAN VIGENCIA 2016
1  Pliego para la consultoria de la Arquitectura Empresarial.  Se actualiza de acuerdo al correo electrónico del  29 de diciembre de 2017. Se elaboraron los documentos de estudios previo, análisis del sector, plliego de condiciones y se anexaron 3 cotizaciones</t>
  </si>
  <si>
    <t>PLAN VIGENCIA 2016
Se tiene "Informe de Diagnóstico de Tecnologias de la Información" remitido a la Oficina Asesora de Planeación mediante Memorando No. 20174020225583 del 29 de Diciembre por el Asesor Técnico de ITS.</t>
  </si>
  <si>
    <t>PLAN VIGENCIA 2016
Documento de Nombramiento. Mediante Memorando No. 20171200377751 del 14 de septiembre de 2017 se informo a MINTIC la designación del CIO del Ministerio.</t>
  </si>
  <si>
    <t>PLAN VIGENCIA 2016
Mediante correo electrónico del 4 de Enero de 2018 MinTIC envió los documentos y productos finales del acompañamiento de arquitectura sectorial.</t>
  </si>
  <si>
    <t xml:space="preserve">PLAN VIGENCIA 2016
El Ministerio adelanto el proceso  SGSI- CM-257- del 2017 donde se incluía las funciones de un oficial de seguridad; dado quelos proponontes incurrieron en errores en la presentación de la propuesta económica el proceso se declaró desierto, sin el tiempo necesario para iniciar un nuevo proceso,  ante lo cual, se asignó talento humano mediante el contrato 748 de 2017 del Ministerio de Transporte quien definió un plan de acción a ejecutar por partre del Ministerio de Transporte. </t>
  </si>
  <si>
    <t>PLAN VIGENCIA 2016
La actividad se cumplió en el tiempo establecido.  La carpeta física se encuentra actualizada, en ella reposan los registros correspondientes</t>
  </si>
  <si>
    <t>PLAN VIGENCIA 2016
La actividad se cumplió en el tiempo establecido.  En DARUMA se puede consultar el procedimiento actualizado</t>
  </si>
  <si>
    <t>PLAN VIGENCIA 2016
La actividad se cumplió en el tiempo establecido.  En diciembre de 2017 se remitió mensaje a todos los usuarios de correo informando sobre la actualización y consulta del procedimientoconsultar el procedimiento actualizado</t>
  </si>
  <si>
    <t>PLAN VIGENCIA 2016
Plan vigencia 2016 las mesas de trabajo se realizaron el 13 oct - 18 oct - 27 oct y 2 nov adjunto envío soporte de asistencia.</t>
  </si>
  <si>
    <t>AUDITORIA VIGENCIA 2015
Como resultado de las mesas de trabajo se ha venido complementando el Plan Estratégico Institucional y formulando una primera versión del Plan de Acción Institucional 2017.  Así mismo se han identificado los procesos y dependencias responsables de su cumplimiento, se han establecido las metas e indicadores que den cuenta del cumplimiento de tales compromisos y de acuerdo al nivel de impacto y resultado se han incorporado los compromisos del PND a cargo del Ministerio en el Plan Estratégico Institucional -PEI y/o en el Plan de Acción Institucional -PAI 2017, según sea el caso.
Se continúan adelantando mesas de trabajo para definir temas puntuales y corresponsabilidades en compromisos particulares.  Concluida esta fase de construcción colectiva con las dependencias del Ministerio, la Oficina Asesora de Planeación  presentará una propuesta de actualización del PEI y formulación del PAI 2017 para validación de los directivos y posterior aprobación del Comité Institucional de Desarrollo Administrativo.</t>
  </si>
  <si>
    <t>AUDITORIA VIGENCIA 2015
Con memo 20175000110203 del 14-07-2017, se aclara las acciones realizadas ante los entes de control para lograr la ejecución de los recursos asignados.
1. Se diligenciaron formatos de seguimiento de los recursos de la vigencia 2014, 2015.
3. Frente al Puente El Caraño, se llevó a cabo reunión con personal de la Gobernación, Alcaldía, Contratista de Obra e Interventor de la cual se suscribió acta la cual fue enviada a la CGR a través de radicado No. 20165000540461 de fecha 27 de diciembre de 2016.
Se continuará el seguimiento para evidenciar las acciones adelantadas.
5. Frente al Puente El Caraño, se llevó a cabo reunión el día 22 de marzo de 2017 con personal de la Gobernación, Alcaldía, Contratista de Obra e Interventor de la cual se suscribió acta</t>
  </si>
  <si>
    <t>AUDITORIA VIGENCIA 2015
Con memorando 20161310283103 de 22/12/2016 Emilce León O. coordinadora de grupo Coactivo informa cumplimiento en los siguientes términos:
Se realizó análisis y elaboración de 31 fichas de remisibilidad a los procesos administrativos de cobro coactivo 155 de 2001, 09, 56, 58, 61, 86, 104, 105, 124, 126, 127, 293, 294, 314, 319, 324, 325, 326, 337, 357 de 2005, 07 y 20 de 2006, 01, 02, 03 y 08 de 2007, 02, 07, 19, 20 y 21 de 2011  .Remitidas para su estudio al Subcomité Técnico financiero y de Inversiones mediante memorando 20161310278943 del 15 de diciembre de 2016. 
Los procesos administrativos de cobro coactivo 546 de 2002, 298 de 2005, 7 y 16 de 2009, se archivaron por pago de la obligación.
Inició nuevo término de prescripción por celebración de acuerdo de pago en los procesos 52 de 2003, 9 de 2007, 345, 347 y 348 de 2005. 
Se realizó análisis y elaboración de ficha por concepto de prescripción de la obligación a los procesos administrativos de cobro coactivo 01, 223, 333, 315, 350 de 2005, 11 de 2007 y 01 de 2009.</t>
  </si>
  <si>
    <t>PLAN VIGENCIA 2014
El Ministerio de Transporte en su plan de mejoramiento estableció como acción de mejora:  Recopilar todos los informes, actas de reuniones, actas de seguimiento, documentos técnicos para demostrar la trazabilidad y la gestión realizada durante los 3 años. Recopilar todos los informes, actas de reuniones, actas de seguimiento, documentos técnicos para demostrar la trazabilidad y la gestión realizada durante los 3 años. 
en &gt;Cumplimiento  de lo establecido presentó documento que contiene: 
" PLAN VIGENCIA 2014
1. Ficha del proyecto de inversión CICOTT
1.1. Justificación SINITT como parte del CICOTT.
1.2. Contratos/proyectos que se derivan del CICOTT.
2. CICOTT 2015
2.1. Presupuesto vigencia 2015.
2.2. Proyectos 2015
2.3. Anexo I: actas de reuniones y listas de asistencia. Decreto 2060 de 22 de octubre de 2015 y Resolución 4303 de 23 de octubre de 2015.
3. CICOTT 2016
3.1. Presupuesto vigencia 2016.
3.2. Proyectos 2016
3.3. Anexo II: actas de reuniones y listas de asistencia.
4. CICOTT 2017
4.1. Presupuesto vigencia 2017.
4.2. Proyectos propuestos 2017."</t>
  </si>
  <si>
    <t xml:space="preserve">PLAN VIGENCIA 2014
El ente gestor Metrocali, suministró la información financiera de acuerdo con el manual financiero. En consecuencia se elabora el Estado de Inversión Acumulada conciliada para Metrocali. 
El ente gestor Transmetro remitió la información financiera de acuerdo al manual financiero con corte al segundo semestre de 2016, sin embargo se han realizado observaciones por parte de la UMUS, las cuales fueron remitidas vía correo electrónico por parte del profesional financiero de la Unidad, y que a la fecha están pendientes de resolver. 
2018/01/09: Para el sistema Transmetro se realizó una visita el 20 de diciembre de 2017, con el fin de revisar las cifras, y establecer un plan de trabajo para actualizar la información financiera con corte a septiembre 30 del presente año. Conforme a ello, se cruzo la inforamción y se cargo en el sistema Helisa. Se realizó la verificación que el reporte generado por el ente gestor y por el generado por el Ministerio de Transporte fueran iguales.  
Para el caso Metrocali se realizó visita contable y financiera el día 18 de diciembre de 2017. Se realizarón ajustes de centros de costos a los archivos planos con el fin de obtener los balances a septiembre de 2017 conciliados. Se presentaron observaciones al estado de inversion acumulada las cuales fueron subsanadas. Se obtuvo el estado de inversión acumulada conciliada </t>
  </si>
  <si>
    <t xml:space="preserve">PLAN VIGENCIA 2014
En el Manual Financiero se refleja el procedimiento del registro de la entrega de obras, en el Ítem 2.4.8. REGISTRO DE LA ENTREGA DE LAS OBRAS A LOS ENTES TERRITORIALES; De los proyectos SITM, los Entes Gestores Metroplus, MetroCali y Transcaribe presentan en sus cuentas contables entregas de obra a diciembre de 2016, como se evidencia en los balances de prueba a diciembre de 2016. (Se resalta con amarillo las cuentas contables donde se refleja la entrega de obras)
Por su parte para Transmilenio - extensión Soacha,  se evidencia mediante certificación contable del ente territorial la entrega de las obras de infraestructura. 
Para el caso de Pereira (Megabus) y AMB ( Metrolinea) en las cuentas contables del balance de prueba a diciembre 2016 no se refleja la entrega de obras. Barranquilla (Transmetro) presenta observaciones a la información financiera reportada, por lo cual no cual no ha sido posible hacer un cierre a la misma.  
De acuerdo con lo anterior, se elaboraron comunicaciones firmadas por la Coordinación de la Unidad requiriendo a los entes gestores Megabus, Metrolinea y Bucaramanga para que la información financiera con corte al tercer trimestre del presente año (30 de septiembre)  contenga el registro contable de la entrega de obras o presenten el procedimiento referido en el manual financiero, solicitados por la UMUS. 
20171110: Se recibió respuesta de Metrolinea sobre la entrega de obras de infraestructura  con radicado MT 20173210556952 del 02/09/2017, así mismo Megabus hace entrega del PLan de Acción de Entrega de Obras al Municipio Dosquebradas y Pereira. En cuanto al proyecto de Transmilenio Bogotá, la ejecución de la infraestructura está a cargo directamente del Instituto de Desarrollo Urbano- IDU.   Se recibió comunicación de Transmetro al respecto.  </t>
  </si>
  <si>
    <t xml:space="preserve">PLAN VIGENCIA 2014
El ente gestor Metrocali, suministró la información financiera de acuerdo con el manual financiero. En consecuencia se elabora el Estado de Inversión Acumulada conciliada para Metrocali. 
El ente gestor Transmetro remitió la información financiera de acuerdo al manual financiero con corte al segundo semestre de 2016, sin embargo se han realizado observaciones por parte de la UMUS, las cuales fueron remitidas vía correo electrónico por parte del profesional financiero de la Unidad, y que a la fecha están pendientes de resolver. 
2017/11/10: Se elabora balance de prueba de Transmetro con corte a septiembre de 2017. Se continua con la gestión por parte de la UMUS dentro de las labores de seguimiento a los convenios de cofinanciación para lograr la consolidación a 31 de diciembre de 2017.  
2018/01/09: Para el sistema Transmetro se realizó una visita el 20 de diciembre de 2017, con el fin de revisar las cifras, y establecer un plan de trabajo para actualizar la información financiera con corte a septiembre 30 del presente año. Conforme a ello, se cruzo la información y se cargo en el sistema Helisa. .  
Para el caso Metrocali se realizó visita contable y financiera el día 18 de diciembre de 2017. Se realizarón ajustes de centros de costos a los archivos planos con el fin de obtener los balances a septiembre de 2017 conciliados.  Se obtuvo el estado de inversión acumulada conciliada </t>
  </si>
  <si>
    <t xml:space="preserve">PLAN VIGENCIA 2014
De los proyectos SETP financiados por Banco Mundial Siva y Metrosabanas presentan diferencias entre los saldos disponibles del periodo y el saldo de cierre en efectivo; estas diferencias que se presentan en el Informe de Estado de Inversión Acumulada hoja No. 4, fueron sustentadas en las notas contables a diciembre de 2016.
Neiva y Montería presentan diferencias entre los saldos disponibles del periodo y el saldo de cierre en efectivo como se evidencia en el Estado de Inversión Acumulada (Hoja No. 4) y que siguiendo con el proceso de presentación de la información financiera fueron sustentadas en cuentas por cobrar como se evidencia en la hoja número 4 del informe Estado de Inversión Acumulada (resaltado con color amarillo).
Los Entes Gestores de Armenia, Pasto, Popayán y Santa Marta, presentan diferencias entre los saldos de fuentes disponibles contra los saldos de cierre de efectivo al final del periodo en los libros contables, en la vigencia 2016, 
Las diferencias presentadas en la Hoja 4 del Estado de Inversión Acumulada - EIA de los Proyectos de Santa Marta y Armenia, fueron sustentadas ampliamente en las notas explicativas con corte 30 de septiembre de 2017, según se indicó en el reporte del mes de noviembre. Con respecto a los proyectos de Pasto y Popayán, al finalizar el mes de noviembre y principios de diciembre, se recibió la información sustentado en las notas explicativas las diferencias encontradas. </t>
  </si>
  <si>
    <t>PLAN VIGENCIA 2014
Como campaña para promover  el uso de modos no motorizados y tecnologías limpias, tales como bicicleta, tricimóviles y transporte peatonal en todo el territorio nacional,  para incrementar  el uso de modos no motorizados (bicicleta, viaje a pie o tricimóvil, entre otros) y su integración con otros modos de transporte se han realizado las siguientes actividades:
Se expidió la Guía de Ciclo Infraestructura para Ciudades Colombianas (Lanzamiento Abril 2016), la cual pretende fortalecer los conocimientos de los tomadores de decisión, planeadores, veedores y sociedad civil para la implementación de infraestructura y políticas cicloinclusivas
Se presentó para consulta pública el proyecto de Decreto “Por el cual se adiciona el capítulo 9  al Título 1  de la Parte 2  del Libro 2  del Decreto 1079 de 2015,  reglamentando  el uso de vehículos Triciclo o Tricimóviles no motorizados incluidos los de pedaleo asistido, en la prestación del Servicio Público de Transporte Terrestre de pasajeros y se dictan otras disposiciones”</t>
  </si>
  <si>
    <t>PLAN VIGENCIA 2016
Se efectúa seguimiento a través de los informes de austeridad en el gasto publico elaborado por la Oficina de Control Interno y remitido a Secretaría General</t>
  </si>
  <si>
    <t>PLAN VIGENCIA 2016
Mediante circular No 20171500174373 del 20 octubre de 2017 se requirió para que las áreas presentaran los avances y acciones realizadas para dar cumplimiento con el plan de mejoramiento.</t>
  </si>
  <si>
    <t xml:space="preserve">PLAN VIGENCIA 2016
Los grupos presentan acta de conciliacion del 31 de Diciembre donde se revisan cfras por cada cuenta con las observaciones respectivas, separando las que corresponden a ingresos y cartera y las que son de resorte de contabilidad con las observaciones  </t>
  </si>
  <si>
    <t>PLAN VIGENCIA 2016
Se reviso la subcuenta que presenta diferencias y requiere depuracion. Al revisar el expediente se encuentra que  existe un acto administrativo que expidio el Ministerio, mediante el cual se indexa el valor inicial de las multas y a eso se debe las diferencias que se presentan en los valores. Se remitira copia de estos actos administrativos al grupo de ingresos y cartera para que se hagan los ajustes tanto en el aplicativo de este grupo como en los saldos contables.</t>
  </si>
  <si>
    <t>PLAN VIGENCIA 2016
Relacion de la clasificacion  de cartera a 31 de Diciembre 31 de 2017 vs coactiva donde se verifica los procesos con sus respectivos valores, estableciendo las diferencias y realizando acciones para depurar los saldos</t>
  </si>
  <si>
    <t xml:space="preserve">PLAN VIGENCIA 2016
Se realizó el 30-11-2017 el Subcomité  Técnico y Financiero para la remisibilidad de varios cobros coactivos y de acuerdo al cronograma el Comité Institucional de Desarrollo Administrativo, esta programado la reunión para el 24 de enero de 2018. Una vez aprobado por el Comité se procede a elaborar el el acto administrativo y su sanción. Luego el registro contable de saneamiento. Se realizo el 25 de Enero de 2018 el Comite institucional de desarrollo administrativo, en donde se aprueba la remisibilidad de 10 casos presentados </t>
  </si>
  <si>
    <t>PLAN VIGENCIA 2016
Se elaboraron y se firman los actos administrativos de remisibilidad</t>
  </si>
  <si>
    <t>PLAN VIGENCIA 2016
Mediante la circular 20183000048643 del 28 de marzo se socializo la aplicación de medidas de austeridad y se ha diseñado orientaciones frente a las horas extras</t>
  </si>
  <si>
    <t>PLAN VIGENCIA 2016
Se revisó y sestructuró la metodología de seguimiento al cumplimiento de las medidas dadas en la Directiva Presidencial No 1 .  En proceso de socialización.</t>
  </si>
  <si>
    <t>No. De Hallazgo</t>
  </si>
  <si>
    <t>Dependencia Responsable</t>
  </si>
  <si>
    <t>Tema</t>
  </si>
  <si>
    <t>Fecha Culminación Meta</t>
  </si>
  <si>
    <t>Avance</t>
  </si>
  <si>
    <t>PLAN VIGENCIA 2014
SE ADELANTO CAPACITACION SOBRE MANUAL DE SUPERVISION E INTERVENTORIA AL GRUPO RUNT PRESENTA ACTA DE CAPACITACION</t>
  </si>
  <si>
    <t>PLAN VIGENCIA 2016
Mediante el oficio MT 20184020144611 de fecha 16 de abril de 2018, se solicita al Señor Contralor Delegado del Sector de Infraestructura, la programación de la reunión que contempla el Plan de Mejoramiento de la Auditoria 2016</t>
  </si>
  <si>
    <t>PLAN VIGENCIA 2016 PLAN VIGENCIA 2016
Con oficio MT  20173250135711 del 18/04/2017, solicito al Contador General de la Nacion,  concepto acerca de la viabilidad de registrar estos bienes en la contabilidad del MT.  Atendiendo el  concepto emitido con oficio No.20172000029361 del 31/05/2017, se procede con   memorando No. 20173250183893 del 02/11/2017,   a enviar la información al Grupo de Contabilidad de los 55 inmuebles que figuran a nombre de los FFNN, ya que se pudo determinar que  33 figuran a nombre del INVIAS. Estos bienes quedaron registrados en cuenta de orden con corte a 31/12/2018</t>
  </si>
  <si>
    <t>PLAN VIGENCIA 2016
Con oficio MT  20173250135711 del 18/04/2017, solicito al Contador General de la Nacion,  concepto acerca de la viabilidad de registrar estos bienes en la contabilidad del MT.  Atendiendo el  concepto emitido con oficio No.20172000029361 del 31/05/2017, se procede con   memorando No. 20173250183893 del 02/11/2017,   a enviar la información al Grupo de Contabilidad de los 55 inmuebles que figuran a nombre de los FFNN, ya que se pudo determinar que  33 figuran a nombre del INVIAS. Estos bienes quedaron registrados en cuenta de orden con corte a 31/12/2018</t>
  </si>
  <si>
    <t>PLAN VIGENCIA 2016
Mediante asiento contable C-923 dic.31.2017  Predio Girardot  se contabiliza predio.</t>
  </si>
  <si>
    <t xml:space="preserve">AUDITORIA VIGENCIA 2015
Mediante memorando No. 20175000205613 del 4 de dic/17 se remite nuevamente a la OAJ  proyecto de Resolución , para su revisión, visto bueno y posterior firma del Señor Ministro.
Con la Resolución 1311 del 27 abril de 2018, se adecua la reglamentación de la administración del Fondo de Subsidio de la sobretasa a la Gasolina.
</t>
  </si>
  <si>
    <t>PLAN VIGENCIA 2016
Se actualizaron 21 matrices se seguimiento con la información suministrada por el Grupo de Regalias, los restantes 11 departamentos no registraron contratos de regalias para el periodo de vigencia del PVD
Se incluyó información de contratos departamentales reportados en el SECOP de 20 departamentos, de los restantes 12 departamentos no se registraron contratos en la consulta.
Se revisó por departametno el listado de los proyectos aprobados por el SGR, en cada una de la matrices de seguimiento por departametno se incluyen los proyectos identificados que hacen parte de las vias priorrizadas en los PVD y que fueron aprobados recursos para su intervencion</t>
  </si>
  <si>
    <t xml:space="preserve">Mediante radicado 20184000254171 se solicita al Ministerio de Comercio, Industria y Turismo,  el inicio de mesas de trabajo para la articulación de sistemas con el fin de validar información referente al transporte de mercurio en el país y el listado de importadores de esa entidad. </t>
  </si>
  <si>
    <t>AUDITORIA TRANSPORTE Y LOGÍSTICA
SOBRE LOS AVANCES EN LAS ACCIONES DE LA POLÍTICA NACIONAL DE LOGÍSTICA:                                                                                                                       Como premisa de cumplimiento del presente hallazgo es importante separar la actividad del ICTC y del SICE TAC:                                                                                            1. ICTC. El Indice de Costos del Transporte de Carga es un indicador que es una realidad y es publicada y administrado por el Departamento Administrativo Nacional de Estadistica - DANE. La ultima versión disponible es del mes de mayo del 2018. (Las publicacioens puede ser consultadas a través del siguiente link https://www.dane.gov.co/index.php/estadisticas-por-tema/precios-y-costos/indice-de-costos-del-transporte-de-carga-por-carretera-ictc).                                                                                                             2. SICE TAC. El Sistema de Información de Costos Eficientes para el Transporte Automotor de Carga en su versión 2.0 fue publicado e informado a través del Memorando MT-No 20184000088811. Por otro lado la plataforma se encuentra actualizado en todos sus componentes de precios y rendimientos. Sobre este particular se debe tener en cuenta que el protoco de actualización está contenido en la Resolución 3444 del 2016. (El aplicativo esta disponible a través del siguiente link:  http://sicetac.mintransporte.gov.co:8080/sicetacWeb/#!/ejecutar/costos-eficientes)</t>
  </si>
  <si>
    <t>Secretaria General</t>
  </si>
  <si>
    <t>PLAN VIGENCIA 2016
La modificación fue efectuada por el Grupo Contratos, situación que puede ser evidenciada en el documento "Mapa de Riesgos Anticorrupción" publicado en la pagina web del Ministerio de Transporte.</t>
  </si>
  <si>
    <t xml:space="preserve">PLAN VIGENCIA 2016
Existen dos actas de terminación (terminación por vencimiento en el plazo pactado para contratos de obra y acta de terminación por vencimiento en el plazo pactado para otro tipo de contratos), estas dos actas ya cuentan con un espacio diseñado para que el supervisor o interventor realice las observaciones sobre los trabajos y/o servicios y/o obras ejecutadas por el contratista. El acta de recibo parcial fue modificada incluyendo un espacio para observaciones del supervisor. Dicha acta fue publicada en el DARUMA y esta en proceso de aprobación por parte de la Oficina Asesora de Planeación. </t>
  </si>
  <si>
    <t>PLAN VIGENCIA 2014
Se actualizaron 21 matrices se seguimiento con la información suministrada por el Grupo de Regalias, los restantes 11 departamentos no registraron contratos de regalias para el periodo de vigencia del PVD
Se incluyó información de contratos departamentales reportados en el SECOP de 20 departamentos, de los restantes 12 departamentos no se registraron contratos en la consulta.
Se revisó por departamento el listado de los proyectos aprobados por el SGR, en cada una de la matrices de seguimiento por departametno se incluyen los proyectos identificados que hacen parte de las vias priorrizadas en los PVD y que fueron aprobados recursos para su intervencion</t>
  </si>
  <si>
    <t xml:space="preserve">AUDITORIA VIGENCIA 2015
Se registraron los datos de las cuentas , quedando actualizada la base de datos  correspondientes al año 2105,  quedando algunos registros subsanables en el segundo semestre 2017.       Durante el 2017 se han venido registrando ajustes sobre los datos ingresados del año 2015,  de acuerdo con la documentación y soportes encontrados en los archivos y en las dependencias relacionados con el bien.  </t>
  </si>
  <si>
    <t xml:space="preserve">AUDITORIA VIGENCIA 2015
Se registraron los datos de las cuentas , quedando actualizada la base de datos  correspondientes al año 2105,  quedando algunos registros subsanables en el segundo semestre 2017.   Durante el segundo semestre del 2017 se han venido registrando ajustes sobre los datos ingresados del año 2015,  de acuerdo con la documentación y soportes encontrados en los archivos y en las dependencias relacionados con el bien. </t>
  </si>
  <si>
    <t xml:space="preserve">Estructurar y expedir circular definiendo procedimiento para corregir, actualizar y/o ajustar la información registrada en el sistema RUNT, de los vehículos de carga, por parte de los Organismos de Tránsito.
Surtir  tramite para publicar en consulta pagina web  </t>
  </si>
  <si>
    <t xml:space="preserve">Establecer procedimiento para corregir, actualizar y/o ajustar la información de los vehículos de carga registrada en el sistema RUNT, por parte de los Organismos de Tránsito y de esta manera asegurar que la información que consulten los generadores de carga, las empresas de transporte  habilitadas para la prestación del servicio público de transporte terrestre automotor de carga, así como las Sociedades Portuarias, sea confiable. </t>
  </si>
  <si>
    <t>Se omitió el  envío de las placas que dentro de las bases de datos del Ministerio, tienen asociados certificados de cumplimiento de requisitos o resoluciones, con los cuales ingresaron nuevos vehículos; documentos que no se tiene certeza si fueron emitidos por el Ministerio; Sin embargo, no se evidencia, que los mismos Organismos de Tránsito, deban enviar al Ministerio relación de estas comunicaciones  con el fin de que la entidad logre hacer un seguimiento efectivo del cumplimiento de la norma, tanto de los organismos de tránsito como de los propietarios de los vehículos.</t>
  </si>
  <si>
    <t>Implementación de mecanismo para verificar y garantizar la efectividad de la anotación de vehículo con omisión en el registro inicial y si fue o no normalizado, que se realice en el sistema RUNT, conforme a lo establecido en el Decreto 153 de 2017.</t>
  </si>
  <si>
    <t xml:space="preserve">Mesas de trabajo con el fin de verificar efectividad de la anotación  de vehículo con omisión en el registro inicial y si fue o no normalizado, que se realice en el sistema RUNT,  confrontando la información registrada en el RNDC, sobre generación de manifiestos de carga, teniendo en cuenta que para los vehículos con la anotación, las empresas no deben expedir manifiestos.  </t>
  </si>
  <si>
    <t xml:space="preserve">Establecer procedimiento para corregir, actualizar y/o ajustar la información de los vehículos de carga registrada en el sistema RUNT, por parte de los Organismos de Tránsito para garabtizar que dicha información sea confiable y no afecte la politica de modernización del parque automotor de carga.
</t>
  </si>
  <si>
    <t xml:space="preserve">Estructurar y expedir circular definiendo procedimiento para corregir, actualizar y/o ajustar la información registrada en el sistema RUNT, de los vehículos de carga, por parte de los Organismos de Tránsito.
</t>
  </si>
  <si>
    <t>PLAN VIGENCIA 2016
Se estructuró y expidió la Circular 20174000494331 del 17 de noviembre de 2017, complementada con las Circulares 20174010531751 del 7 de diciembre de 2017 y 20184000158991 del 25 de abril de 2018.</t>
  </si>
  <si>
    <t>PLAN VIGENCIA 2016
Se realizaron mesas de trabajo con funcionarios del Grupo de Reposición Integral de Vehículos y Grupo  de Logística y Carga, los días 27 de abril y 27 de junio de 2018, para verificar si se están o no expidiendo manifiesos de carga a vehículos que tengan la anotación "matricula irregular" que no estén normalizados o no hayan iniciado dicho proceso.</t>
  </si>
  <si>
    <t>Estructuración y expedicón de acto administrativo definiendo procedimiento para efectuar el saneamiento del resgitro inicial de vehículos mal matriculados.</t>
  </si>
  <si>
    <t>Se expidieron los Decretos 1514 de 2016, 153 de 2017 y la Resolución 332 de 2017, defiendo los procedimientos para la normalización de la matrícula de los vehículos de caarga que presentan omisión en el registro inicial.</t>
  </si>
  <si>
    <t>PLAN VIGENCIA 2013
Después de analizar las diferentes falencias en los registros iniciales de los vehículos de carga, se identificaron las siguientes:
1. Vehículos matriculados sin certificado de cumplimiento de requisitos o sin la aprobación de la caución expedidos por el Ministerio de Transporte. 
2. Vehículos matriculados sin certificado de cumplimiento de requisitos o sin la aprobación de la caución, respecto de los cuales con posterioridad a la fecha de su registro inicial, fue expedido el certificado de cumplimiento de requisitos o la aprobación de la caución por el Ministerio de Transporte.
3. Vehículos matriculados con certificado de cumplimiento de requisitos o aprobación de la caución, expedido por el Ministerio de Transporte para  un vehículo y utilizado para matricular el vehículo para el que fue expedido y otros más o un vehículo distinto.
4. Vehículos matriculados con certificado de cumplimiento de requisitos o aprobación de la caución no expedidos por el Ministerio de Transporte. 
5. Vehículos matriculados con certificado de cumplimiento de requisitos expedidos por el Ministerio de Transporte por desintegración,  pérdida total o hurto de otro vehículo que con posterioridad se estableció que continua activo o que no existió.
Por lo anterior solicito dar por cumplida esta actividad.</t>
  </si>
  <si>
    <t xml:space="preserve">PLAN VIGENCIA 2016
20180706. Se realizo reunión de seguimiento con AMABLE EICE, Ente Gestor del Sistema Estrategico de Transporte Público el 29 de junio. Ademas se realizó reunión de seguimeinto DNP, Superintendencia y Ministerio de Transporte el 22 de mayo.
Se elaboró el cronograma para la realización de las reuniones. </t>
  </si>
  <si>
    <r>
      <rPr>
        <b/>
        <sz val="11"/>
        <rFont val="Calibri"/>
        <family val="2"/>
        <scheme val="minor"/>
      </rPr>
      <t>Hallazgo 52. Contratos 399 y 212 del 2014.</t>
    </r>
    <r>
      <rPr>
        <sz val="11"/>
        <rFont val="Calibri"/>
        <family val="2"/>
        <scheme val="minor"/>
      </rPr>
      <t xml:space="preserve"> - Administrativo, con presunta incidencia Disciplinaria y Penal.
El Contrato interadministrativo 399 de noviembre 25 de 2014, plantea en su objeto la prestación de servicios para realizar un programa de capacitaciones, bajo la modalidad semipresencial, virtual y teórico - práctica sobre seguridad vial , orientado al desarrollo de habilidades y competencias, que permitan que funcionarios de tránsito y transporte del país generen conciencia sobre su deber y compromiso en las labores encomendadas en el marco de su rol frente a la comunidad y el ministerio; de otra parte, el contrato 212 de agosto 15 de 2014 plantea en su objeto el diseño y la realización de un protocolo de investigación con sus respectivos instrumento-encuesta nacional y aplicar un instrumento-encuesta nacional que permita estudiar e investigar los conocimientos, actitudes y prácticas de los colombianos en los temas relacionados con la seguridad vial, teniendo en cuenta los parámetros internacionales de medición de estos temas . Estos 2 contratos evidencian las siguientes inconsistencias:
 Para la CGR y según los soportes allegados, se puede establecer que el Contrato 399 de 2014 no está debidamente justificado, teniendo en cuenta que los considerandos 8 a 14 del contrato  plantea una necesidad relacionada con la problemática de la seguridad vial, surgida en la necesidad del Observatorio Nacional de Seguridad Vial del Ministerio de Transporte - MT de apalancar sus procesos de gestión de conocimiento en importantes desarrollos pedagógicos que involucren no solo a los usuarios del tránsito, sino a los funcionarios encargados de la gestión del tránsito y dela seguridad vial en los niveles territoriales y nacionales . De otra parte, los estudios previos del contrato , establece que “es justificable que desde el MT, como ente rector de la seguridad vial en Colombia, se promueva el desarrollo de procesos pedagógicos orientados a la generación de capacidades y competencias individuales y sociales para una movilidad segura desde una mirada integral y sistemática. Las cuales deben ser desarrolladas tanto en profesionales responsables  del diseño y realización de los planes, proyectos y acciones para la construcción de la cultura de seguridad vial como de la ciudadanía en general”. 
También se observa que en este contrato, los estudios previos  (sin fecha), en el análisis del sector  de octubre de 2014 realizados por el Coordinador del Grupo Runt y la Directora de Transporte y Transito del MT, así como el Acto Administrativo de Justificación  (sin fecha) suscrito por el Secretario General del MT y en el considerado 14 del contrato  también suscrito por el Secretario General del MT, determinan que esta contratación se encuentra enmarcada en la actividad “desarrollar estudios, investigaciones, divulgación y programa de capacitación para la fijación de políticas en materia de seguridad vial, riesgo, reversión y seguimiento del Runt” dentro del proyecto “ADMINISTRACION GERENCIAL DEL Runt Y ORGANIZACIÓN PARA LA INVESTIGACION Y DESARROLLO EN EL SECTOR TRANSITO Y TRANSPORTE LEY 1005 DE 2006 REGION NACIONAL” Código BNPIN 0011100530000, proyecto debidamente inscrito en el Banco de Proyectos de inversión del DNP y en cuya descripción se encuentra el objeto pretendido”.
Los recursos fuente para este contrato afectan la dependencia 006 MT- administración Gerencial Runt y el gasto C-520-600-13 Administración Gerencial del Runt y organización para la investigación y desarrollo en el sector tránsito y transporte, pero al consultar la ficha EBI  – del Sistema Unificado de Inversiones y Finanzas Publicas – SUIFP del DNP, Código BPIN 0011100530000 se establece que la actividad se denomina “desarrollar estudios, investigaciones, divulgación y programa de capacitación para la fijación de políticas en materia de seguridad, riesgo, reversión y seguimiento del Runt”, es decir que presuntamente existe una indebida fundamentación del contrato, presentando una actividad de “seguridad vial” cuando no la es, el tema de “seguridad” contenido en la ficha EBI antes mencionada, tiene un alcance más técnico y especifico , no el genérico plasmado en el contrato y en sus soportes precedentes; soportes y contrato que además nunca vinculan aspectos que garantice la sostenibilidad del sistema, la actualización del software, hardware, los bienes y servicios necesarios para efectuar el registro, validación, autorización del registro, los cuales de alguna manera desarrollan los conceptos de seguridad, riesgo, reversión y seguimiento del Runt contenidos en la actividad de la ficha EBI. La entidad en su respuesta enmarca un concepto amplio con el objeto de desvirtuar la observación, pero la realidad es que se termina sufragando un gasto contenido en el objeto convenido con recursos del proyecto Runt, cuando los mismos tienen una destinación específica; lo máximo permitido es realizar “estudios” en seguridad vial solo para atender la evolución de la operación del Runt. Por último, se resalta que temas de divulgación y programas de capacitación en materia de seguridad vial tiene recursos propios en otros proyectos de inversión de la entidad. 
Igualmente la entidad en su respuesta  reconoce que en los estudios previos, en el acto administrativo de justificación de la contratación directa y en el contrato mismo evidencian un simple error de transcripción de la actividad mencionada, pero que no es cierto que la fundamentación fue alterada, presentándola como una actividad de “seguridad vial” cuando no lo es, por cuanto, el objeto del contrato se enmarca de manera expresa en la actividad citada, pues no tiene una connotación exclusivamente técnica e informática. También se afirma que la CGR no valoro las condiciones particulares del contrato, lo que para este ente de control no es cierto, porque fue precisamente el MT el que no valoró efectivamente la fuente y la inversión de los recursos del contrato, al determinar que un tema propio de seguridad vial fuera sufragado con recursos del Runt que tienen destinación específica, sin contar con los soportes efectivos que lo determinen y solo en la respuesta se manifiesta que “las capacitaciones planteadas a fin de garantizar la calidad de la información requerida por la plataforma Runt y permitir generar indicadores veraces de la información reportada por los funcionarios encargados de las actividades de tránsito y transporte en el país”, aspecto que además resulta cuestionable en el sentido que la CGR también reviso los temarios de los eventos y los productos suministrados por el Contratista para desarrollar el servicio objeto del contrato, hallando que no se encontró en ninguno de sus apartes el desarrollo de actividades que vincularan la operación del Runt.
De esta manera, no se encuentra relación lógica y coherencia entre el objetivo específico del contrato y la necesidad que se registra en la ficha BPIN del proyecto Runt, donde se presenta la actividad descrita en el proyecto para el 2014 relacionada con “Desarrollar estudios, investigaciones, divulgación y programa de capacitación para la fijación de políticas en materia de seguridad, riesgo, reversión y seguimiento del Runt” y bajo la cual se suscribió el contrato No. 399 de 2014, el cual fue dirigido en su mayoría a funcionarios de los organismos de tránsito  y para una mínima parte de funcionarios de las Direcciones Territoriales del Ministerio de Transporte.
 Una situación similar se presenta en el Contrato de Consultoría 212 de 2014 donde los estudios previos con su Justificación  suscritos por la Asesora y Coordinadora del Grupo de Seguridad Vial del MT de mayo 19 de 2014 y el Pliego de Condiciones  de junio de 2014 emitidos dentro del concurso de méritos abierto CM – VT 069 – 2014 mencionan que esta contratación se encuentra enmarcada en la actividad “estudios de transporte, tránsito y seguridad vial para establecer y atender la evolución de la operación del Runt” dentro del proyecto “ADMINSTRACION GENERAL DEL Runt Y ORGANIZACIÓN PARA LA INVESTIGACION Y DESARROLLO EN EL SECTOR TRANSITO Y TRANSPORTE LEY 1005 DE 2006 REGION NACIONAL” Código BNPIN 0011100530000, proyecto debidamente inscrito en el Banco de Proyectos de inversión del DNP y en cuya descripción se encuentra el objeto pretendido”. 
Al consultar la ficha EBI  – del sistema Unificado de Inversiones y Finanzas Publicas – SUIFP del DNP - Código BPIN 0011100530000, se establece que la actividad coincide con la relacionada con los documentos precontractuales, pero el estudio previo con su Justificación de mayo 19 de 2014 no tiene la debida fundamentación en el sentido que dichos soportes hacen referencia con aspectos relacionadas a estudios e investigaciones de seguridad vial en cabeza del MT, sin guardar relación directa con la operación del Runt, destacando que del proyecto Runt se asignaron los recursos con los que se sufragó este contrato; de esta manera el MT no valoro efectivamente la fuente y la inversión de los recursos del contrato, al determinar que un tema propio de seguridad vial fuera sufragado con recursos del Runt que tienen destinación específica, sin contar con los soportes efectivos que lo determinen. Se resalta que temas relacionados con el diseño y realización de protocolos de investigación y aplicación de estos instrumentos para permitir estudios e investigaciones en temas de seguridad vial, tiene recursos propios en otros proyectos de inversión de la entidad. 
La entidad afirma en su respuesta que con “relación con la denominación del proyecto contenido en la ficha EBI, es menester indicar que el nombre del proyecto incluye dos componentes de manera complementaria. El primero de ellos es la administración gerencial del Runt, y el segundo es la organización para la investigación y desarrollo en el sector tránsito y transporte. En este sentido, el proyecto contiene tanto actividades para la administración gerencial del Runt, como para la investigación y desarrollo en el sector tránsito y transporte”. Igualmente menciona que “no es dable afirmar que los estudios e investigaciones obtenidos en el marco del contrato 212 de 2014 no guarden relación alguna con el proyecto Runt. Se reitera que la información obtenida resulta valiosa para retroalimentar la información contenida en el Registro Único Nacional de Tránsito”.
Analizado el alcance del objeto contractual, se verifica que no hay una efectiva correlación o un claro conector entre el servicio suministrado por el contratista con la actividad contenida en la ficha EBI , toda vez que los documentos precontractuales y contractuales contenidos en la carpeta del contrato no establecen claramente como el diseño y la realización de un protocolo de investigación para estudiar e investigar los conocimientos, actitudes y prácticas de los colombianos en temas de Seguridad Vial, pueden de una manera directa y efectiva establecer y atender la evolución de la operación del Runt, fin último de estos recursos; si bien la respuesta aduce una serie de argumentos con la intención de hacerlo, su resultado y efectiva utilidad para el Runt a la fecha resulta incierta, más aun cuando no se estableció un método para ello.
La situación descrita en este literal, observa que si bien es cierto que la información reportada por el Runt es un insumo importante para delinear las políticas respectivas en materia de transporte y tránsito, este aspecto no puede distraer el verdadero objetivo que deben alcanzar los recursos administrados por este sistema, el abuso de esta atribución compromete la inversión conveniente de los mismos y debilita a futuro la efectiva ejecución del proyecto Runt.
</t>
    </r>
  </si>
  <si>
    <t>PLAN VIGENCIA 2014
La Batería de Indicadores del Ministerio de Transporte que consolida indicadores para los 20 procesos de la entidad fue aprobado en la sesión del Comité Institucional de Gestión y Desempeño .
Con el apoyo de la Oficina de Planeación se formularon y actualizaron los indicadores para cada uno de las procesos, los cuales se encuentran formulados en el aplicativo Daruma.</t>
  </si>
  <si>
    <t>PLAN VIGENCIA 2016
En desarrollo de las instrucciones dadas por el ministro de Transporte se han efectuado monitoreos para dar cumplimiento con los planes de mejoramiento, evitando se presente hallazgos vencidos.</t>
  </si>
  <si>
    <t>AUDITORIA ESPECIAL 2011 PROYECTO Runt
El presente hallazgo se encuentra superado al 100%, esto en consonancia con el Rad MT 20183210432512 del 17/07/2018 expedido por la Concesión RUNT S.A.</t>
  </si>
  <si>
    <t xml:space="preserve">1) Ficha ajustada a lo establecido en la norma y el Contrato.
2) Gestiones tendientes a Modificar la Clausula Novena del contrato de concesión 033. </t>
  </si>
  <si>
    <t>1)  Gestionar los trámites y procedimientos necesarios para realizar una modificación a la Clausula Novena del Contrato de Concesión 033 en aras de de unificar los recursos del Fondo Cuenta para la sostenibilidad del RUNT.</t>
  </si>
  <si>
    <t>Modificacion a la clausula  Novena del Contrato de Concesión 033</t>
  </si>
  <si>
    <t>PLAN VIGENCIA 2016
'- En el año 2017, el departamento de Vichada solicitó acompañamietno para actualizar el PVD, con el apoyo tecnico del MT el mismo fue desarrollado por el departamietno y  aprobado en diciembre de 2017 con el oficio 20175000529401 
- La Region Centro Tolima solicito apoyo al MT para adelantar el PRIIT, el MT brindó apoyo tecnico y el mismo fue desarrollado por la region y aprobado por el MT en diciembre de 2017 con el oficio 20175000529911 
- El municipio de Pereira, a mediados de 2017 solicitó el apoyo tecnico para adelantar el PVM, el mismo fue apoyado tecnicamente por el MT y fue aprobado en mayo de 2018 con el oficio 20185000218371
- En noviembre de 2017, el departamento de Cauca solicitó el apoyo tecnico al MT para adelatnar la actualizacion de su PVD y 25 PVM, la capacitacion en el tema se realizó el 2 de febrero del presente año.
- El 1 de febrero el departamemto de Casanare, solicitó apoyo técnico para adelantar la actualización del PVD, la primera capacitacion fue realizada en el departametno los días 5 y 6 de marzo.
- El departametno de Santander el 19 de abril de 2018, solicitó apoyo tecnico para adelantar la actualizacion del PVD, la capacitacion fue realizada el día 3 de mayo de 2018</t>
  </si>
  <si>
    <t>AUDITORIA VIGENCIA 2015
ACTUACION PROCESOS CHOCO DESDE ULTIMO INFORME A LA CONTRALORIA.-
-Desde oficio 20161310230811 de 25/05/2016 (folios 206 y 207) se adelantó lo siguiente en los procesos activos contra el Departamento del Chocó: 
-Resolución 0002120 de 25 de mayo 2016 dejó sin efecto la facilidad de pago otorgada (f. 210).
-Auto de Embargo de fecha 29 de junio de 2016 (folio 213) en los procesos  11 de 2009, 22 de 2011, 42 de 2012, 4 de 2013 y 9 de 2016.
-Memorando 20161310122353 de 01-08-2016 remitiendo copia auto embargo Subdirección Administrativa (folio 216)
-Solicitud concepto sobre embargabilidad Fondo sobretasa gasolina al Ministerio de Hacienda (folio 217) y respuesta a la misma (folio 218)
-Memorando con nueva liquidación obligaciones del Chocó (folio 225)
Estamos a la espera que la Subdirección Administrativa y Financiera gire el dinero correspondiente por concepto del Fondo de Subsidio a la Gasolina al Departamento del Choco, para hacer efectivos los dos autos de embargo emitidos por este  Despacho contra el citado Departamento, lo que permitirá culminar con los procesos administrativos de cobro coactivo que cursan actualmente.</t>
  </si>
  <si>
    <t xml:space="preserve">AUDITORIA VIGENCIA 2015
El SETP de Pasto presentó un plan de acción en cumplimiento de la circular conjunta de sostenibilidad emitida por el Ministerio de Transporte, DNP, Ministerio de Hacienda y Crédito Público y Superintendencia de Puertos y Transporte, donde uno de los principales aspectos a incluir es la priorización para la ejecución de infraestructura asociada a las necesidades de la puesta en marcha de la operación. Adicionalmente se trabaja en la elaboración de un documento conpes que flexibilice la redistribución de recursos entre componentes para cada uno de estos sistemas, con el fin de que se realicen inversiones en infraestructura que favorezcan la operación.
Se expidió el documento Conpes 3896 de 2017, a través del cual se determinan los lineamientos para la redistribución de componentes cofinanciables de los SETP. </t>
  </si>
  <si>
    <t xml:space="preserve">AUDITORIA VIGENCIA 2015
Se registraron los datos de las cuentas , quedando actualizada la base de datos  correspondientes al año 2015. Durante el 2017 se han venido registrando ajustes sobre los datos ingresados del año 2015,  de acuerdo con la documentación y soportes encontrados en los archivos y en las dependencias relacionados con el bien. </t>
  </si>
  <si>
    <t>AUDITORIA VIGENCIA 2015
Se  realizó revisión a Propiedad , planta y equipo por cada una de las subcuentas, registrando los ajustes detectados tanto por parte del  Grupo de contabilidad como del Grupo de Inventarios y suministros con base en la información  de los boletines diarios, quedando saldo de $77,21 millones, subsanables en el segundo semestre 2017.  Una vez efectuadas las depuraciones, el saldo pendiente de depurar al 31 de agosto de 2017 asciende a $14,5 millones de pesos por mayores valores en el aplicativo de inventarios versus la información contable.  Dado que a la fecha se están cargando boletines de noviembre en la contabilidad, y en la medida en que durante dicho mes se efectuaron algunos registros contables que impactan este saldo, es necesario esperar hasta el 16 de diciembre para conocer la cifra definitiva de estas diferencias. Además, de resultar ciertos los mayores valores en inventarios, es necesario esperar hasta finales de diciembre para confrontar estas cifras contra el inventario "fisico" que se está levantando. En todo caso, de una diferencia inicial de $1.511,7 millones, tenemos a la fecha por depurar $14,5 millones que representan el 0,1%</t>
  </si>
  <si>
    <t>PLAN VIGENCIA 2016
En el  año 2017 se llevaron a cabo reuniones permanentes y periódicas de seguimiento presupuestal  con las Unidades Ejecutoras, con el objeto de analizar las necesidades reales de las áreas con la finalidad de verificar que la contratación a  realizar fuera acorde con lo planeado y requerido por las áreas, disminución de la Contratación de prestación de servicios , optimizando recursos, reduciendo los riesgos administrativos y jurídicos asociados a la contratación.   
Se realizó Acta de Seguimiento presupuestal dejando evidencia de las reuniones con las Unidades Ejecutoras.
Se profirió el memorando circular No. 20183000048643 del 28 de marzo de 2018, recordando los temas más relevantes de la Directiva Presidencia 01 de 2016, y dado unas directrices con el objetivo de dar cumplimiento a la misma, el cual ya fue socializado con los funcionarios del Ministerio.</t>
  </si>
  <si>
    <t xml:space="preserve">PLAN VIGENCIA 2016
De la subcuentas 140190 Otros Deudores por Ingresos por $11,9 millones, se gestionaron las solicitudes para su devolución y ajustes a la contabilidad </t>
  </si>
  <si>
    <t>PLAN VIGENCIA 2016
Los terceros genéricos fueron identificados y cargados en el sistema SIIF, relacionados con enajenación de bienes y que corresponden a Fondo de Caminos Vecinales.  Se registraron en SIIF. Por resolución se declaró la remisibilidad en cuentas contables, por valor de $397.438.586,81,  de los terceros genéricos que no fue posible su aclaración y en consecuencia el cobro.</t>
  </si>
  <si>
    <t>PLAN VIGENCIA 2016
Con resolución se declaró la remisibilidad en cuentas contables, por valor de $397.438.586,81  y se registra contablemente</t>
  </si>
  <si>
    <t>PLAN VIGENCIA 2016
22 de marzo de 2018,  informe referente al proceso ejecutivo del Fondo de Caminos Vecinales, contra Multiobras, presentado por el abogado contratista del Grupo de Defensa Judicial</t>
  </si>
  <si>
    <t xml:space="preserve">AUDITORIA VIGENCIA 2015
A diciembre se enviaron los borradores de los reglamentos operativos, ajustados y revisados por parte de este Ministerio a la  DTN para aprobación y firma. Al 30 de noviembre de 2017 se lograron aprobar los convenios del Banco Popular y del Banco Agrario, el cual requirió cambio del representante del Banco, y quedó sin concluir la negociación con el Banco Davivienda, entidad que inicialmente aprobó la minuta pero que la parte juridica objetó posteriormente por no quedar incluido el Ministerio de Transporte.
En  correo electrónico enviado el día 23 de enero de 2018 y el día 7 de febrero de 2018, sobre los reglamentos operativos de Especies Venales a suscribir con el Banco Agrario, Banco Popular y Davivienda,  el Grupo de Asuntos Legales de la Dirección General de Crédito Público y Tesoro Nacional, dio el aval a los reglamentos en mención.  Los reglamentos están ajustados y revisados.
Se adelantó entre los bancos y la Dirección General de Crédito Público y Tesoro Nacional el acuerdo de los reglamentos operativos para el recaudo de las especies venales con las cuentas de esa Dirección.
</t>
  </si>
  <si>
    <t>AUDITORIA VIGENCIA 2015
Se han realizado depuraciones de la sobrestimación de bienes muebles que de su valor relativo del 100% queda un pendiente del 3,59% a noviembre 30 de 2017. Luego se solicita ampliar la fecha de cumplimiento de la meta hasta el 30 de junio de 2018, teniendo en cuenta que en el proceso de depuración y conciliación de la cuenta propiedad, planta y equipo, existen subcuentas que deben pasar al saneamiento contable aprobado por el Comité de Desarrollo Administrativo y Financiero.
Se encuentran las actas de conciliación, se incorporaron los valores sobrantes y los valores faltantes el grupo de inventarios y suministrso presentará la sustentación ante el Subcomité Financiero y de Inversiones
Después de realizar los inventarios físicos, efectuados los cruces de información y adelantadas las  depuraciones   por el grupo de Inventarios y suministros, se concilió  con el grupo de contabilidad. Como resultado final se estableció que se presenta una diferencia por $ 6.172.314,31 ( mayor valor contable), por lo cual se está solicitando la baja en cuentas  de este valor. El subcomité Técnico con acta No. 9 recomendó la baja de los estados contables y el  Comité Institucional de Gestión y desempeño, la aprobó el 16 de julio de 2018 .</t>
  </si>
  <si>
    <t>AUDITORIA VIGENCIA 2015
Se han realizado depuraciones de la subestimación de bienes muebles que de su valor relativo del 100% queda un pendiente del 3,8% a noviembre 30 de 2017.  En el proceso de depuración y conciliación de la cuenta propiedad, planta y equipo, existen subcuentas que deben pasar al saneamiento contable aprobado por el Comité de Desarrollo Administrativo y Financiero.
Después de realizar los inventarios físicos, efectuados los cruces de información y adelantadas las  depuraciones   por el grupo de Inventarios y suministros, se concilió  con el grupo de contabilidad. Como resultado final se estableció que se presenta un   SOBRANTE DE INVENTARIOS POR VALOR DE $ 20.745.415,15. Se incorporó este valor mediante asiento contable CO-041 de junio 20 de 2018.-</t>
  </si>
  <si>
    <t>AUDITORIA VIGENCIA 2015
Las actas del Subcomité y el Comité, se llevarán a cabo dependiendo de la información y el saldo resultante  depurados entre los Grupos de Contabilidad e Inventarios y Suministros.
Después de realizar los inventarios físicos, efectuados los cruces de información y adelantadas las  depuraciones   por el grupo de Inventarios y suministros, se concilió  con el grupo de contabilidad. Como resultado final se estableció que se presenta una diferencia por $ 6.172.314,31 ( mayor valor contable), por lo cual se está solicitando la baja en cuentas  de este valor. El subcomité Técnico con acta No. 9 recomendó la baja de los estados contables y el  Comité Institucional de Gestión y desempeño, la aprobó el 16 de julio de 2018 .</t>
  </si>
  <si>
    <t>AUDITORIA VIGENCIA 2015
Se registraron los datos de las cuentas , quedando actualizada la base de datos  correspondientes al año 2105,  quedando algunos registros subsanables en el  primer semestre de 2018</t>
  </si>
  <si>
    <t>AUDITORIA VIGENCIA 2015
Se realizó revisión a  Otros Activos Intangibles por cada una de las subcuentas, registrando los ajustes detectados tanto por parte del  Grupo de contabilidad como del Grupo de Inventarios y suministros con base en  los boletines diarios. quedando saldo de $167,5 millones, subsanables en el segundo semestre 2017.  Una vez efectuadas las depuraciones, el saldo pendiente de depurar al 31 de agosto de 2017 asciende a $112,7 millones de pesos por mayores valores en el aplicativo de inventarios versus la información contable.  Dado que a la fecha se están cargando boletines de noviembre en la contabilidad, y en la medida en que durante dicho mes se efectuaron algunos registros contables que impactan este saldo, es necesario esperar hasta el 16 de diciembre para conocer la cifra definitiva de estas diferencias. Además, de resultar ciertos los mayores valores en inventarios, es necesario esperar hasta finales de diciembre para confrontar estas cifras contra el inventario "fisico" que se está levantando. En todo caso, de una diferencia inicial de $892,8 millones, tenemos a la fecha por depurar $112,7 millones que representan el 12,6%
Después de realizar los inventarios físicos, efectuados los cruces de información y adelantadas las  compensaciones  y depuraciones   por el grupo de Inventarios y suministros, se concilió  con el grupo de contabilidad. Como resultado final se estableció que se presenta un   SOBRANTE DE INVENTARIOS POR VALOR DE $ 93.332.344,03. Se incorporó este valor mediante asiento contable D -136 de junio 29 de 2018</t>
  </si>
  <si>
    <t>AUDITORIA VIGENCIA 2015
Las actas del Subcomité y el Comité, se llevarán a cabo dependiendo de la información y el saldo resultante  depurados entre los Grupos de Contabilidad e Inventarios y Suministros.
Después de realizar los inventarios físicos, efectuados los cruces de información y adelantadas las  depuraciones   por el grupo de Inventarios y suministros, se concilió  con el grupo de contabilidad. Como resultado final se estableció que se presenta una diferencia por $ 6.172.314,31 ( mayor valor contable), por lo cual se está solicitando la baja en cuentas  de este valor. El subcomité Técnico con acta No. 9 recomendó la baja de los estados contables y el  Comité Institucional de Gestión y desempeño, la aprobó el 16 de julio de 2018 .</t>
  </si>
  <si>
    <t>AUDITORIA VIGENCIA 2015
Se han realizado depuraciones de la sobrestimación de Intangibles que de su valor relativo del 100% queda un pendiente del 12,6% a noviembre 30 de 2017.  Teniendo en cuenta que en el proceso de depuración y conciliación de la cuenta propiedad, planta y equipo, existen subcuentas que se deben pasar  saneamiento contable aprobado por el Comité de Desarrollo Administrativo y Financiero.
Se incorporó este valor mediante asiento contable D -136 de junio 29 de 2018</t>
  </si>
  <si>
    <t xml:space="preserve">AUDITORIA VIGENCIA 2015
Se adelantó la revisión y conciliación por este concepto entre el grupo de Ingresos y Cartera y contabilidad, completando el 100%.                                              Como se manifiesta en el hallazgo 19 relacionado con el mismo tema,  estos valores quedaron conciliados en enero de 2016. "Hallazgo administrativo No. 19. Sobreestimación Recaudos por clasificar:  Las cuentas 130535 Rentas  por cobrar - Vigencia Actual - Sobretasa a la Gasolina, 140114 Deudores Ingresos No Tributarios - Formularios y Especies Valoradas y 290580 Otros Pasivos - Recaudos a favor de terceros - recaudos por clasificar.  a 31 de diciembre de 2015 se encuentran sobreestimadas en $1.846.3 millones, debido a que estaba registradas cuentas por cobrar en la cuenta 130535 por valor de $1.439,9 millones, y en la cuenta 140114 por $411,4 millones las cuales habían sido canceladas y los recursos  correspondientes se encontraban consignados en las cuentas bancarias, pero no habían sido identificadas a la fecha de cierre.   Lo anterior afecta la razonabilidad de los Estados Contables.  Cabe señalar que estas partidas se identificaron y se reclasificaron, con posterioridad  a 31 de diciembre de 2015, en el cierre realizado en el mes de enero de 2016"                                                                                                                                                                          Esta información quedó identificada, depurada , clasificada y conciliada  en su totalidad a 31 de diciembre de 2016 
El  hallazgo 33, queda subsanado en un 100% y no ameritó realizar actas de conciliación. </t>
  </si>
  <si>
    <t>AUDITORIA VIGENCIA 2015
Se registro el predio lote adyacente al muelle 13 Terminal Marítimo de Buenaventura por valor de 22,259, millones asiento contable B-986 diciembre 31 de 2016. De otra parte, y de acuerdo con la recomendación del Comité  Institucional de Desarrollo Administrativo, se remitieron  los documentos de los dos predios de Buenaventura que están pendientes a la Oficina Juridica con memorando 20173250157243 del 26 de septiembre de 2017 para que emitan concepto sobre  los mismos ("Casa barrio San Antonio hoy Parque Ecológico" y  "Lote margen a la carretera MOPT"). A 30 de noviembre de 2017 está pendiente la  respuesta de la Oficina Jurídica para continuar con las acciones planteadas.  
25/06/2018 Con resolución se declaró y autorizó la baja en cuentas contables del predio lote margen oriental a la carretera MOPT, por Valor de $5.284.919.344,20, del que no existe físicamente, razón por la cual no debe estar en los Estados Financieros del Ministerio de Transporte como propiedad  y el predio, Casa barrio San Antonio – Hoy Parque Ecológico de la Vida. Por valor de $5.724.035.11, el Ministerio de Transporte no ostenta el derecho de dominio sobre el bien inmueble en mención, debido a que el Fondo de Pasivo Social de la empresa Puertos de Colombia en Liquidación, no era propietario del lote que transfirió mediante el Acta 0023 del 30-12-1998.</t>
  </si>
  <si>
    <t xml:space="preserve">Revisó:  </t>
  </si>
  <si>
    <t>LUZ STELLA CONDE ROMERO -  Jefe Oficina de Control Interno</t>
  </si>
  <si>
    <t xml:space="preserve">PLAN VIGENCIA 2012
Se avanza y se continua contruyendo el CONOPS de SIGMAPAS . Se actualiza de acuerdo a correo elctrónico del 29-12-2017.                           Se finaliza el documento en el primer semestre de 2018 </t>
  </si>
  <si>
    <t>PLAN VIGENCIA 2012
Se avanza y se continua contruyendo el CONOPS de SIGMAPAS . Se actualiza de acuerdo a correo elctrónico del 29-12-2017.                           Se finaliza document o en el prmer semestre de 2018</t>
  </si>
  <si>
    <t xml:space="preserve">PLAN VIGENCIA 2012
Se actualiza de acuerdo a correo elctrónico del 29-12-2017.                  Mesa de trabajo Socializacion ITS con todas las areas del minsiterio                                                                                                     Mesa de trabajo Fotodeteccion Resolucion 718 de 2017 con organismos de transito                                                                                    Mesa de trabajo socializacion plataformas tecnologicas resolucion 2163 / 2016                                                                                        Mesa de trabajo con los CIO sectoriales                                                     Mesa de trabajo Arquitectura empresarial                                                  Mesa de Trabajo MINITC Gobrieno Digital y Petic                                        Por lo anterior se cuenta con seis (06)  actas para dar tratamiento al Gobierno Digital  en el primer semestre de 2018                                                                                                                                                    </t>
  </si>
  <si>
    <t xml:space="preserve">PLAN VIGENCIA 2014
Actividades a desarrollar durante el año 2017,  que guardan total concordancia con las actividades que habían sido planteadas para definir la Fase 2 de la arquitectura del SINITT: 
- Definir la fase 2 de la arquitectura del SINITT  
-Articulación del SINITT según el diccionario de datos en aras de realizar SigDatos (SIGBIG)
- Diagnóstico para el modulo del SIGMAPAS basado en la ISO 14813 y el TC 211 de la ISO .
- Levantamiento de información para el plan maestro ITS en el marco del plan de Tecnologías y comunicaciones.
- Fortalecimiento de la estrategia gobierno en línea del Ministerio de Transporte.
De acuerdo al memorando No. MT20173000257841 se  solicitó a la Contraloría General de la Republica  la modificación de las actividades del Plan de Mejoramiento, respecto al hallazgo 10 de 2014.
6 Actas de trabajo Sectorial. Se actualiza de acuerdo al correo electrónico del 29-12-2017)                                                                                           Se finaliza el documento de SIGMAPAS E ITS en el primer semestre de 2018                                                                      </t>
  </si>
  <si>
    <t xml:space="preserve">PLAN VIGENCIA 2012
En aras de desarrollar el CICOTT se precisa tener diseñado e implementado incluyendo du ingeniería de detalle el SINITT, Sistema que reúne todos los subsistemas ITS que harán parte del CICOTT por lo tanto para desarrollar adecuadamente el CICOTT se requiere estructurar  todos los sistemas de Información (subsistemas ITS) que hacen parte de este para que el SINITT.
Cumplimiento de la totalidad de los 13 módulos.   Se entrega documento final por medio de orfeo No. 20183210100392, con fecha 16 de febrero de 2018, donde se hace entrega de:                                                                                                        Diseño de arquitectura de datos                                                                 Diseño de clases empresariales                                                                 Diseño del diccionario de datos sector transporte                                    Especificacion y diseño de Zona de Servicio del SINITT incluido en el Diseño de servicios empresariales SOA                                             Taxonomia de servicios SOA                                                                         Diseño de Gobierno SOA                                                                                   Marco Juridico                                                                                                     Informe Financiero </t>
  </si>
  <si>
    <t>PLAN VIGENCIA 2012
Después de analizar las diferentes falencias en los registros iniciales de los vehículos de carga, se identificaron las siguientes:
1. Vehículos matriculados sin certificado de cumplimiento de requisitos o sin la aprobación de la caución expedidos por el Ministerio de Transporte. 
2. Vehículos matriculados sin certificado de cumplimiento de requisitos o sin la aprobación de la caución, respecto de los cuales con posterioridad a la fecha de su registro inicial, fue expedido el certificado de cumplimiento de requisitos o la aprobación de la caución por el Ministerio de Transporte.
3. Vehículos matriculados con certificado de cumplimiento de requisitos o aprobación de la caución, expedido por el Ministerio de Transporte para  un vehículo y utilizado para matricular el vehículo para el que fue expedido y otros más o un vehículo distinto.
4. Vehículos matriculados con certificado de cumplimiento de requisitos o aprobación de la caución no expedidos por el Ministerio de Transporte. 
5. Vehículos matriculados con certificado de cumplimiento de requisitos expedidos por el Ministerio de Transporte por desintegración,  pérdida total o hurto de otro vehículo que con posterioridad se estableció que continua activo o que no existió.
Por lo anterior solicito dar por cumplida esta actividad.</t>
  </si>
  <si>
    <t>PLAN SEGURIDAD VIAL 2013
Se expidió  la Resolución 0003443 del 10 agosto de 2016 por la cual se dictan lineamientos para el control del cumplimiento de las normas que rigen la actividad transportadora.
El Ministerio de transporte presento  al Congreso de la república el proyecto de Ley por medio del cual se establecen instrumentos para la Inspección, Vigilancia y Control del transporte , su infraestructura y sus servicios conexos y complementarios, así como para los organismos de tránsito y de apoyo a estos y se establecen otras disposiciones. 
El proyecto fue numerado con el No 140 de 2017 del Senado  del 03 de octubre de 2017.</t>
  </si>
  <si>
    <t>Hallazgo 16. Documentación contratos Proyecto Runt (Administrativo con presunta incidencia Disciplinaria). 
En el literal i, del numeral 8.3 del Manual de Supervisión e Interventoría de contratos de la entidad, adoptado mediante la Resolución  2444 del 18 de junio de 2010, establece que el Supervisor de los contratos que… “Entregar a la Oficina Asesora de  Jurídica – Grupo Contratos, los documentos que se generen con ocasión de la ejecución del contrato o convenio.  La anterior obligación debe hacerse dentro de los cinco (5) días hábiles siguientes a la elaboración o suscripción del documento correspondiente.
Deberá mantener al día la documentación de los contratos y/o convenios  y controlar el archivo con la finalidad de integrar un expediente claro y completo  del desarrollo del contrato y/o convenio”.
Literal d del numeral 8.3 del Manual de supervisión describe: ”Impartir al contratista las instrucciones escritas que se requieran para el adecuado desarrollo del contrato y exigir la presentación de informes mensuales sobre su ejecución, así como los demás informes que solicite el Ministerio de Transporte con estricto apego al Pliego de Condiciones, el Contrato y los demás documentos del proceso de selección”.
Revisados algunos contratos suscritos bajo el Proyecto Runt, se observó lo siguiente: 
1. No se encuentra toda la documentación de ejecución del contrato, que permita establecer el cumplimiento de las obligaciones del contratista .Si bien en la respuesta a la observación se informa que los documentos y productos se encuentra en la supervisión del contrato; es importante señalar que el Manual de supervisión exige que éstos deben entregarse a la Oficina Asesora Jurídica con el fin de… “controlar el archivo con la finalidad de integrar un expediente claro y completo del desarrollo del contrato”
2. Algunos expedientes no cuenta con el total de actas suscritas y designación de supervisor .
3. La justificación de las prórrogas en el plazo de ejecución y adición en valor de algunos de los contratos, se sustentan en “garantizar la prestación del servicio, en especial para el seguimiento y control de la planeación e implementación de los registros que componen el Registro Único Nacional de Tránsito”, argumento que en ciertas ocasiones no guarda relación con las actividades ejecutadas por el contratista.
Lo anterior genera incumplimiento en lo establecido en el manual de supervisión e interventoría de la entidad, con lo cual se presenta una posible comisión de una conducta disciplinaria, desconociendo el debido cumplimiento de los deberes y prohibiciones contenidos en los artículos 34 y 35 establecidos en la Ley 734 de 2002.</t>
  </si>
  <si>
    <t>Administrativo con Presunta Incidencia Disciplinaria</t>
  </si>
  <si>
    <t>No hay claridad sobre el procedimiento para la constiución de las reservas y cuentas por pagar, en casos especiales</t>
  </si>
  <si>
    <t>Elevar consultas al SIIF y a Minhacienda sobre la constitución de reservas presupuestales y cuentas por pagar en los eventos en que: a) el proveedor o prestador no alcanza a radicar su factura o documento similar; b) el supervisor no alcanza a emitir el acta de recibo correspondiente; y c) los documentos son radicados en un momento muy próximo o posterior a la fecha de cierre establecida por el Ministerio de Hacienda</t>
  </si>
  <si>
    <t>1. Elevar consulta al SIIF sobre los requisitos del aplicativo para constituir las cuentas por pagar al momento del cierre anual.
2. Elevar consulta a la DGP del MHCP si los saldos de los contratos que vencen a 31 de diciembre y que no se ha hecho la liquidación se deben o no constituir como reserva, aclarando que en la etapa de liquidación en la vigencia siguiente pueden resultar ajustes o valores a favor del contratista.</t>
  </si>
  <si>
    <t xml:space="preserve">SAF - Grupo Presupuesto </t>
  </si>
  <si>
    <t>Reiterar a los supervisores los requisitos para constituir las reservas presupuestales y demás accines presupuestales</t>
  </si>
  <si>
    <t>1. Emitir circular para los supervisores sobre la obligación de remitir oportunamente a Presupuesto las actas de liquidación y de terminación anticipada para liberar saldos antes del cierre de la vigencia y la forma de constituir reservas presupuestales</t>
  </si>
  <si>
    <t xml:space="preserve">No obstante  se  tiene definido un seguimiento trimestral  del plan Estratégico Sectorial  no   se  ha definido  el alcance de este  seguimiento  y  la evaluación  que  sus resultados .  </t>
  </si>
  <si>
    <t xml:space="preserve">Diseñar e implemtentar   procedimiento  que incluya  las actividades  del seguimiento  y evaluación  de  los resultados  del PES   </t>
  </si>
  <si>
    <t xml:space="preserve">1. Revisar y  Ajustar  procedimiento PES que incluyan  las actividades tanto de seguimiento como de evaluación  y su  alcance
2. Aprobación del Procedimiento y publicación en  el aplicativo del SGI
3. Implementación  del Procedimiento </t>
  </si>
  <si>
    <t>Procedimiento ajustado e implementado.</t>
  </si>
  <si>
    <t xml:space="preserve">Oficina de Planeación </t>
  </si>
  <si>
    <t xml:space="preserve">
Debilidades en los  mecanismos  de control para la programación y ejecución presupuestal </t>
  </si>
  <si>
    <t xml:space="preserve">Elaborar procedimiento para la  programación  y seguimiento a  la ejecución del presupuesto anual de la entidad  </t>
  </si>
  <si>
    <t>1. Elaborar procedimiento
2. Aprobar el procedimiento
3. Registrar el procedimiento en el SGI
4. Divugalción del procedimiento
5. Implementación del procedimiento</t>
  </si>
  <si>
    <t xml:space="preserve">Procedimiento implementado </t>
  </si>
  <si>
    <t>Administrativo con Incidencia Disciplinaria</t>
  </si>
  <si>
    <t>Inconvenientes en el cumplimiento de lo dispuesto en los artículos 5 y 12 de la Resolución 332 de 2017, para la recepción en las Entidades Desintegradoras de los vehículos de transporte terrrestre automtor de carga quer serán sometidos a la desintegración física total y para realizar dicho proceso.</t>
  </si>
  <si>
    <t>Garantizar el cumplimiento del procedimiento establecido en la Resolución 332 para la recepción y desintegración fisica total de los vehículos de transporte terrestre automotor de carga.</t>
  </si>
  <si>
    <t>Estructurar y remitir circular a las entidades desintegradoras habilitadas por el Ministerio de Transporte para realizar el proceso de desintegración físca total de los vehículos de carga, señalando que es indispensable dar cumplimiento a lo dispusto en la Resolución 332 de 2017, en cuanto al procedimiento de recepción y desintegración de los vehículos.</t>
  </si>
  <si>
    <t>Grupo Reposición Integral Vehicular.</t>
  </si>
  <si>
    <t xml:space="preserve">Las partidas conciliatorias son bastante antiguas (del 2011 y años anteriores) y la dinamica de las 2 cuentas bancarias dificulta la conciliación y registro </t>
  </si>
  <si>
    <t xml:space="preserve">Realizar las conciliaciones bancarias </t>
  </si>
  <si>
    <t>Realizar las conciliaciones bancarias de las Cuenta N° 026114678) y Gastos de Personal Cuenta N° 18814564841</t>
  </si>
  <si>
    <t>Revisar las partidas conciliatorias y suministrar los soportes necesarios</t>
  </si>
  <si>
    <t>Soporte</t>
  </si>
  <si>
    <t>SAF - Grupo Pagaduría</t>
  </si>
  <si>
    <t>Realizar los registros contables</t>
  </si>
  <si>
    <t>Registro contable</t>
  </si>
  <si>
    <t xml:space="preserve">Administrativo </t>
  </si>
  <si>
    <t>Existen valores de vigencias anteriores por concepto de terceros deudores naturales y jurídicos de los cuales no fue viable su identificacion y por tanto fueron migrados de SIIF I a SIIF II, con NIT del Ministerio y con la denominación Tercero Genérico</t>
  </si>
  <si>
    <t>Subir al SIIF II los deudores que se pudieron identificar y, respecto de los demás que a la fecha no han sido identificados, soportar las acciones adelantadas ante el Subcomité de Inversiones y Financiero y ante el Comité Institucional de Gestión y Desempeño para la respectiva depuración contable</t>
  </si>
  <si>
    <t>Registrar en SIIF II los deudores que fueron identificados en la cuenta 147078.</t>
  </si>
  <si>
    <t>Tercero identificado</t>
  </si>
  <si>
    <t>SAF - Grupo Ingresos y Cartera</t>
  </si>
  <si>
    <t>Certificar la ausencia de documentación de los terceros deudores no identificables, sin soportes, ni documentos donde se pueda verificar para la creación de terceros faltantes</t>
  </si>
  <si>
    <t>Constancia</t>
  </si>
  <si>
    <t>Tramitar ante el Subcomité Financiero y de Inversiones y ante el Comté Institucional de Gestión y Desempeño la aprobación de la depuración contable de los terceros no identificados y efectuar los registros contables con base en el acto administrativo que se expida.</t>
  </si>
  <si>
    <t>Existen algunos valores en depuración y revisión considerando que en las bases de datos que se llevan en excell en el Grupo de Ingresos aparecen diferencias frente a los auxiliares contables; sin embargo, en este hallazgo se observa que la Contralorìa manifiesta una diferencia en el rubro de Sobretasa a la Gaslolina que no fue observado inicialmente y que no corresponde por cuanto este valor si se encuentra tanto en el auxiliar contable como en las bases que maneja el Grupo de Ingresos, y por tanto no se sabe de donde sale la diferencia</t>
  </si>
  <si>
    <t>Sustentar los valores registrados en sobretasa a la gasolina tanto en auxiliares contables como en la base de ingresos, demostrando que no existe la diferencia mencionada</t>
  </si>
  <si>
    <t>Realizar un comparativo del auxiliar contable con la base de datos de Ingresos, soportado en los registros del SIIF.</t>
  </si>
  <si>
    <t>Acta de conciliación y Registro contable</t>
  </si>
  <si>
    <t>Depuración de $209,8 millones de diferencia entre los saldos contables y los registros de Ingresos</t>
  </si>
  <si>
    <t>Efectuar la conciiación de las partidas y realizar la depuración y/o registros contables</t>
  </si>
  <si>
    <t>SAF - Grupo Ingresos y Cartera - Grupo Contabilidad</t>
  </si>
  <si>
    <t xml:space="preserve">Los abogados del Ministerio no suministran en forma oportuna los fallos de los procesos ejecutivos que involucran una condena monetaria para el Ministerio </t>
  </si>
  <si>
    <t xml:space="preserve">Obtener toda la documentación soporte de la liquidación de los procesos judiciales con los culaes realizaron embargos a las cuentas bancarias del Ministerio y enviar a la Subdirección Administrativa y financiera para la expecidición de la Resolución de reconocimiento del gasto </t>
  </si>
  <si>
    <t>Remitir memorando dirigido a los Directores Territoriales y abogados de procesos orientándole el recaudo de la información y piezas procesales que permitan actualizar el estado de las cuentas;  determinandoles las actuaciones pertinentes en dependencia directa del estado del proceso todo de conformidad con las ritualidades propias de cada fase del proceso ejecutivo y/o ordinario segun el caso, las actuaciones seran sometidas a calendario previsibles de manejo y control a través de oficios de requerimiento y visitas al proceso</t>
  </si>
  <si>
    <t>Oficina Jurídica - Direcciones Territoriales - Inspecciones Fluviales</t>
  </si>
  <si>
    <t>Visitas a las Territoriales a fin de establecer el estado de la gestión y verificacion de la actuacion judicial de recaudo ante los estrados judiciales, informacion que sera remitida a la Subdireccion Administrativa y Financiera Grupo Contabilidad</t>
  </si>
  <si>
    <t>Visitas territoriales</t>
  </si>
  <si>
    <t>Con base en la información que remita la Oficina Jurídica, expedir los actos administrativos para legalizar los pagos</t>
  </si>
  <si>
    <t>Acto administrativo</t>
  </si>
  <si>
    <t>SAF</t>
  </si>
  <si>
    <t>Efectuar los registros contables a que haya lugar</t>
  </si>
  <si>
    <t>Existe una diferencia que está representada en embargos, devoluciones, otras acciones que no están totalmente identificadas y que representan la diferencia presentada por la Contraloría.</t>
  </si>
  <si>
    <t xml:space="preserve">Realizar la revisión vigencia a vigencia desde 2010 de los movimientos presentados en esta cuenta para determinar los valores de los embargos, devoluciones y otras acciones con ell fin de aclarar la diferencia de los $6.312,5 millones </t>
  </si>
  <si>
    <t>Revisión y comparación de extractos con SIIF desde 2010 hasta la fecha de los valores</t>
  </si>
  <si>
    <t>Acta de revisión</t>
  </si>
  <si>
    <t>SAF - Grupo Ingresos y Cartera - Grupo Pagaduría</t>
  </si>
  <si>
    <t>Ajustes contables a que haya lugar</t>
  </si>
  <si>
    <t>Corresponden a saldos del 2011 y anteriores que no tienen soporte</t>
  </si>
  <si>
    <t>Revisar y análisis de la informaciòn contable de vigencias anteriores año 2011, para establecer la fecha exacta del registro contable y hacer seguimiento si se pagó o no la obligaciòn</t>
  </si>
  <si>
    <t>Revisar los registros contables y soportes de los Boletines de pagaduría</t>
  </si>
  <si>
    <t>Con base en el acto administrativo que autorice la depuración de estas partidas, efectuar los registros contables a que haya lugar</t>
  </si>
  <si>
    <t>Revisar los registros contables y soportes de los Boletines de pagadurìa</t>
  </si>
  <si>
    <t>Los embargos decretados contra el Ministerio han venido afectando las cuentas donde se recaudan los ingresos del Ministerio, afectando de esta forma el saldo en bancos y sin afectar las contrapartidas de otros pasivos</t>
  </si>
  <si>
    <t xml:space="preserve">La diferencia corresponde a un proceso ejecutivo laboral cuyo riesgo de perdida es bajo y se determino excluirlo, sin ningún tipo de soporte por parte de la dependencia sobre dicho análisis y decisión. Sin embargo, se observa que mediante sentencia "... fue condenada la entidad demandada a reconocer y pagar a los demandantes, los perjuicios ocasionados por este proceso de reparación directa" y también se califica la fortaleza de la defensa y la probatoria como bajas. </t>
  </si>
  <si>
    <t>Depurar la información contable de los procesos en el Sistema de Información Litigiosa del Estado eKOGUI</t>
  </si>
  <si>
    <t>Actualizar el registro de estado de proceso del sistema eKOGUI y la provisión contable a través del contenido final de la sentencia cuya condena no esta dirigida en contra del Ministerio.</t>
  </si>
  <si>
    <t>Memorando a Contabilidad</t>
  </si>
  <si>
    <t>Oficina Jurídica -SAF - Contabilidad</t>
  </si>
  <si>
    <t>En la información reportada por el Ministerio en el eKOGUI, se registra una Pretensión indexada de $34,712,845 millones, a los que se le debería descontar el valor de la provisión contenida en la misma base que es de $278,553 millones para un valor de la Pretensión de $34,434,292 millones, sin embargo, se observo que las cuentas 9120 y 9905 reportan únicamente un saldo de $28,703,902 millones. Esta situación evidencia la falta de control sobre la consistencia de los saldos mostrados en la información financiera de la entidad, además de la falta de revelación clara y precisa en las Notas a los Estados Contables.</t>
  </si>
  <si>
    <t xml:space="preserve">Cambio del modelo de reporte de la información contable incluyendo el valor de la pretensión indexada </t>
  </si>
  <si>
    <t>Modificar en consenso con el grupo de Contabilidad el modelo de reporte de la información contable de los procesos judiciales incluyendo el valor de la pretensión indexada</t>
  </si>
  <si>
    <t>La CGR no le dio relevancia a los soportes que aportó el MT en donde se demuestra fehacientemente que los saldos del Ministerio son razonables</t>
  </si>
  <si>
    <t>Hacer conciliaciones de las Operaciones recìprocas entre sì.</t>
  </si>
  <si>
    <t>1. Realizar conciliaciones trimestrales de saldos de operaciones reciprocas con corte a marzo, junio, septiembre y diciembre de cada año</t>
  </si>
  <si>
    <t>2. Remitir derecho de petición a las 26 entidades relacionadas en la Tabla 12 para que certifiquen los saldos a 31 diciembre de 2017 de las operaciones reciprocas</t>
  </si>
  <si>
    <t>Derecho de petición</t>
  </si>
  <si>
    <t>La información suministrada por otras dependencias del Ministerio es escasa para revelar situaciones significativas de los hechos financieros, economiscos y sociales que afectan los estados contables</t>
  </si>
  <si>
    <t>Elaboración de Notas Completas por cada subcuenta contable, con la participaciòn activa de cada una de las dependencias involucradas en el proceso transversal donde se genera la información contable</t>
  </si>
  <si>
    <t>Emitir memorando a cada una de las dependencias involucradas en el proceso contable, relacionando el contenido que deben informar en las notas explicativas de todos los hechos que afectan los Estados Contables</t>
  </si>
  <si>
    <t>Elaborar las notas explicativas con la información recibida de cada una de las dependencias involucradas</t>
  </si>
  <si>
    <t>Notas explicativas</t>
  </si>
  <si>
    <t>Los supervisores de los convenios y las entidades que reciben los recursos no suministran la información al área contable en forma oportuna</t>
  </si>
  <si>
    <t>Hacer conciliación trimestral para cada uno de los convenios en ejecución</t>
  </si>
  <si>
    <t xml:space="preserve">Requerir al Grupo de Contratos de la Oficina Jurìdica para que en los contratos donde se celebren convenios se incluya una cláusula que obligue a la entidad receptora de los recursos a que presente un informe trimestral, con cortes a marzo, junio, septiembre y diciembre de cada año, sobre la ejecución o avance del contrato, con el visto buenos del supervisor y/o interventor del mismo. </t>
  </si>
  <si>
    <t>Remitir los informes trimestrales de avance de ejecución de los convenios</t>
  </si>
  <si>
    <t>Dirección de Infraestructura - Dirección de Transporte y Transito</t>
  </si>
  <si>
    <t>Con la información recibida, realizar los registros contables correspondientes</t>
  </si>
  <si>
    <t>Dificulltades para acceder a la información sobre los bienes inmuebles que figuran a nombre del Ministerio a nivel nacional</t>
  </si>
  <si>
    <t>Aclarar la validez del folio de matricula del predio conocido como "Terminal de Transporte de Armenia", el cual se encuentra registrado en notas explicativas según concepto de la CGN</t>
  </si>
  <si>
    <t>1. Solicitar concepto a la SNR sobre el trámite para ajustar el folio a la realidad física del inmueble (no existe); 2. Ofrecer a título de venta a a CISA los derechos de copropiedad quee se tienen en el lote donde se encontraba este predio</t>
  </si>
  <si>
    <t>SAF - Grupo de Bienes Inmuebles</t>
  </si>
  <si>
    <t>Tramitar la cancelación del registro del predio conocido como "San Antonio o Parque Ecologico de la vida en Buenaventura", dado que no existe fisicamente</t>
  </si>
  <si>
    <t>1. Con base en el acto administrativo que se expida, solicitar a la ORIP de Buenaventura la cancelación de la matrícula de este predio y efectuar los registros contables a que haya lugar</t>
  </si>
  <si>
    <t>identificar, legalizar y solicitar el registros de cinco (5) bienes inmueble para ser transferidos al INVIAS</t>
  </si>
  <si>
    <t>1. Solicitar la documentación requerida para validar la titularidad de los cinco (5) inmuebles restantes (folio de matricula, escritura, carta catastral, etc) y validar la misma; 2. Enviar la información depurada de los cinco (5) inmuebles al Grupo de Contabilidad; 3. Preparar los actos administrativos de transferencia</t>
  </si>
  <si>
    <t>Memorando y Acto administrativo</t>
  </si>
  <si>
    <t>Convenio con la SNR</t>
  </si>
  <si>
    <t>Celebrar un convenio con la SNR para acceder a la base de datos de inmuebles, a través de la VUR, con el fin de determinar los bienes que deben ser registrados a nombre del Ministerio o de otras entidades del sector</t>
  </si>
  <si>
    <t>Convenio</t>
  </si>
  <si>
    <t xml:space="preserve">Dificultades para acceder a la información sobre los bienes inmuebles que figuran a nombre del Ministerio a nivel nacional </t>
  </si>
  <si>
    <t>identificar, legalizar y solicitar el registros de los diecisiete (17) bienes inmueble para ser transferidos al INVIAS</t>
  </si>
  <si>
    <t>1. Solicitar la documentación requerida para validar la titularidad de los diecisiete (17) inmuebles (folio de matricula, escritura, carta catastral, etc) y validar la misma; 2. Enviar la información depurada al Grupo de Contabilidad; 3. Preparar los actos administrativos de transferencia</t>
  </si>
  <si>
    <t>Deficiencias en las acciones administrativas que la Entidad debió adelantar para la finalización del periodo contable, respecto a la conciliación de saldos, toma física de inventarios y saldos contables, de acuerdo con lo establecido por la CGN en el Instructivo 03 de 2017- Instrucciones relacionadas con el cambio del periodo contable 2017 – 2018.</t>
  </si>
  <si>
    <t>Determinar entre la información del Balance General y el inventario la diferencia de saldos de la cuenta propiedad, planta y equipo</t>
  </si>
  <si>
    <t>Revisar y comparar entre el Grupo de Inventarios y Suministros y el Grupo de Contabilidad la diferencia del Balance General a 31 de diciembre de 2017 y el inventario a la misma fecha</t>
  </si>
  <si>
    <t>SAF - Grupo de Inventarios y Suministros</t>
  </si>
  <si>
    <t xml:space="preserve"> Falta de conciliación entre las dependencias y contabilidad, y dificultades en los procesos de depuración</t>
  </si>
  <si>
    <t xml:space="preserve">Realizar seguimiento a los procesos de depuración y que tienen situaciones para resolver </t>
  </si>
  <si>
    <t xml:space="preserve">Realizar mesas de trabajo en la SAF para hacer seguimiento trimestral a los avances en materia de conciliaciones de las dependencias generadoras de información financiera y Contabilidad y avances en el proceso de depuración de saldos </t>
  </si>
  <si>
    <t>Acta</t>
  </si>
  <si>
    <t>SAF - Grupo de Inventarios y Suministros - Grupo de Bienes Inmuebles - Grupo de Ingresos y Cartera - Grupo Pagaduría - Grupo Central de Cuentas por Pagar - Grupo Contabilidad</t>
  </si>
  <si>
    <t>Subdirección de Transporte</t>
  </si>
  <si>
    <r>
      <t>Hallazgo No. 1. Reservas Presupuestales y Cuentas por Pagar Vigencias 2017.</t>
    </r>
    <r>
      <rPr>
        <sz val="11"/>
        <rFont val="Calibri"/>
        <family val="2"/>
        <scheme val="minor"/>
      </rPr>
      <t xml:space="preserve"> 
De acuerdo con el artículo 89 del Estatuto Orgánico de Presupuesto “</t>
    </r>
    <r>
      <rPr>
        <i/>
        <sz val="11"/>
        <rFont val="Calibri"/>
        <family val="2"/>
        <scheme val="minor"/>
      </rPr>
      <t>… Al cierre de la vigencia fiscal cada órgano constituirá las reservas presupuestales con los compromisos que al 31 de diciembre no se hayan cumplido, siempre y cuando estén legalmente contraídos y desarrollen el objeto de la apropiación…</t>
    </r>
    <r>
      <rPr>
        <sz val="11"/>
        <rFont val="Calibri"/>
        <family val="2"/>
        <scheme val="minor"/>
      </rPr>
      <t>”. En la revisión de las reservas presupuestales de la vigencia 2017 del Ministerio, se observó que algunas de estas no obedecen a eventos impredecibles que impidieran la ejecución de los compromisos dentro de la vigencia , toda vez que las reservas se constituyeron por la falta de oportunidad en la consecución de los documentos soportes necesarios para crear las respectivas cuentas de pago, tal y como se relacionan en la tabla siguiente. Esta situación generó una sobrestimación de las reservas presupuestales de la vigencia 2017 en $4.814 millones y subestimación en las cuentas por pagar por $1.455,9 millones. Lo anterior denota las debilidades en el control y seguimiento que realiza el Ministerio de Transporte a la constitución de reservas presupuestales y de las cuentas por pagar, así como una presunta falta disciplinaria por el no cumplimiento de los artículos 89 del Decreto 111 de 1996 y 2.8.1.7.3.2 del Decreto Único Reglamentario 1068 de 2015 ... (Tabla 1)</t>
    </r>
  </si>
  <si>
    <r>
      <t>Hallazgo No. 2. Administrativo. Seguimiento y Evaluación del Plan Estratégico Sectorial</t>
    </r>
    <r>
      <rPr>
        <sz val="11"/>
        <rFont val="Calibri"/>
        <family val="2"/>
        <scheme val="minor"/>
      </rPr>
      <t xml:space="preserve">
Le corresponde al Ministerio de Transporte “Elaborar el proyecto del plan sectorial de transporte e infraestructura, en coordinación con el Departamento Nacional de Planeación y las entidades del sector y evaluar sus resultados”. Al respecto, se observó que las actividades que realiza el Ministerio, están dirigidas únicamente a la consolidación y aseguramiento del reporte de avances en los aplicativos gubernamentales destinados para tal fin, pero no realizan actividades tendientes a la verificación, confrontación, o evaluación de los resultados presentados por las entidades del sector frente al Plan Sectorial. 
Adicionalmente, se evidenció que  hay un procedimiento relacionado con el Plan Estratégico Sectorial, pero este no incluye las acciones que deberán seguirse para adelantar tal procedimiento, los mecanismos adoptados para tal fin, ni tampoco la periodicidad con la que se llevará a cabo.  Esta situación denota debilidades la gestión y cumplimiento de las funciones del Ministerio relacionadas con la evaluación y seguimiento del Plan Sectorial que pueden llegar a ocasionar desviaciones en el cumplimiento de los objetivos sectoriales allí contenidos. </t>
    </r>
  </si>
  <si>
    <r>
      <t xml:space="preserve">Hallazgo No. 3.   Planeación Presupuestal
</t>
    </r>
    <r>
      <rPr>
        <sz val="11"/>
        <rFont val="Calibri"/>
        <family val="2"/>
        <scheme val="minor"/>
      </rPr>
      <t>La revisión del Presupuesto del Ministerio permitió evidenciar deficiencias en la programación presupuestal y ausencia de mecanismos efectivos de control, que permitieran corregir de manera oportuna las desviaciones presentadas en la programación presupuestal, reflejada en los saldos sin ejecutar de proyectos en los cuales se adicionaron recursos en el transcurso de la vigencia.
Tal es el caso del proyecto “Asistencia técnica para el apoyo en el fortalecimiento de política, la implementación de estrategias para su desarrollo y el seguimiento y apoyo a las estrategias y proyectos, en el marco de la política nacional de transporte urbano” que solicitó y recibió una adición presupuestal por $6.000 millones de pesos, con el propósito de “continuar con el cumplimiento de los lineamentos de política de transporte público urbano”, sin embargo, se pudo verificar que no se ejecutó la totalidad de estos recursos, al no culminarse los procesos de contratación de diferentes servicios. 
Lo propio ocurrió con el proyecto “Apoyo estrategia ambiental del sector transporte nacional”, que recibió una adición presupuestal por $2.000 millones de pesos, que no fueron ejecutados en su totalidad ocasionando una pérdida de apropiación por $935,8 millones, equivalentes al 46.7% de la adición aprobada. Los hechos anteriores denotan debilidades en la programación y debida planeación del presupuesto del Ministerio, que significó no solo la pérdida de recursos,  sino la pérdida como costo de oportunidad de los bienes o prestación de servicios necesarios en la vigencia para el desarrollo de los programas y proyectos,  lo que puede llegar  a configurarse como una presunta falta disciplinaria por el no cumplimiento del artículo 8 de la Ley 819 de 2003.</t>
    </r>
  </si>
  <si>
    <r>
      <t xml:space="preserve">HALLAZGO 4 - Proyecto Promoción para la Renovación del Parque Automotor
</t>
    </r>
    <r>
      <rPr>
        <sz val="11"/>
        <rFont val="Calibri"/>
        <family val="2"/>
        <scheme val="minor"/>
      </rPr>
      <t xml:space="preserve">El Capítulo III de la Resolución 332 de 2017 establece el procedimiento para la desintegración física total con reconocimiento económico en el marco de la Política de modernización del parque automotor de carga en el país, 
Frente a lo anterior, en visita de campo realizada el día 10 de abril de 2018 a dos (2) las empresas desintegradoras ubicadas en Bogotá, se estableció que ningún funcionario del Ministerio de Transporte o quien este designado como representante del operador está presente en el momento en que la empresa desintegradora recibe los vehículos que son objeto de  reconocimiento económico, y que las actas de recibo se firman en días posteriores al ingreso real del vehículo a las instalaciones de las desintegradoras, aunque se registren con la fecha real del ingreso.
Así mismo, a partir de información suministrada por el Ministerio se pudo observar que las carpetas virtuales de los vehículos con placas VSF292, KUK013, VLI799, SRA139, VSI237, TPA933, y SAW007 carecen de soportes documentales, fotografías y/o videos que den fe del procedimiento de desintegración adelantado. 
La revisión documental realizada por la CGR permitió establecer que los siguientes vehículos no fueron desintegrados dentro de los 3 días hábiles siguientes al acta de recibo, tal como debió realizarse de acuerdo al articulado citado.
Los hechos anteriores denotan debilidades en la ejecución de la política de modernización del parque automotor de carga, en la medida en que no se está verificando el cumplimiento de la descomposición de todos los elementos integrantes del automotor hasta convertirlos en chatarra con el  objeto de sacar del mercado los vehículos que ya cumplieron su vida útil. Lo anterior además evidencia una presunta falta disciplinaria por el no cumplimiento de los artículos 5 y 12 de la Resolución 332 de 2017.
</t>
    </r>
  </si>
  <si>
    <r>
      <t xml:space="preserve">Hallazgo No. 5. Administrativo. Conciliación de Cuentas Bancarias. 
</t>
    </r>
    <r>
      <rPr>
        <sz val="11"/>
        <rFont val="Calibri"/>
        <family val="2"/>
        <scheme val="minor"/>
      </rPr>
      <t>El numeral 3.8 de la Resolución 357 de 2008 de la CGN, respecto a las conciliaciones de información, establece: “</t>
    </r>
    <r>
      <rPr>
        <i/>
        <sz val="11"/>
        <rFont val="Calibri"/>
        <family val="2"/>
        <scheme val="minor"/>
      </rPr>
      <t>… Para un control riguroso del disponible y especialmente de los depósitos en instituciones financieras, las entidades contables públicas deberán implementar los procedimientos que sean necesarios para administrar los riesgos asociados con el manejo de las cuentas bancarias, sean éstas de ahorro o corriente. Manteniendo como principal actividad la elaboración periódica de conciliaciones bancarias, de tal forma que el proceso conciliatorio haga posible un seguimiento de las partidas generadoras de diferencias entre el extracto y los libros de contabilidad…</t>
    </r>
    <r>
      <rPr>
        <sz val="11"/>
        <rFont val="Calibri"/>
        <family val="2"/>
        <scheme val="minor"/>
      </rPr>
      <t>”. Pese a lo anterior, se observó que a 31 de diciembre de 2017 el Ministerio de Transporte no ha logrado la depuración definitiva de los saldos pendientes de aclarar en las conciliaciones bancarias de las cuentas denominadas Transferencias (Cuenta No 026114678) y Gastos de Personal (Cuenta No 18814564841), tal como se muestra en el siguiente cuadro: .Tabla 5</t>
    </r>
  </si>
  <si>
    <r>
      <rPr>
        <b/>
        <sz val="11"/>
        <rFont val="Calibri"/>
        <family val="2"/>
        <scheme val="minor"/>
      </rPr>
      <t>Hallazgo No. 6. Administrativo. Deudores - Ingresos No tributarios y Otros Deudores - Terceros Genéricos.</t>
    </r>
    <r>
      <rPr>
        <sz val="11"/>
        <rFont val="Calibri"/>
        <family val="2"/>
        <scheme val="minor"/>
      </rPr>
      <t xml:space="preserve"> 
Continúan saldos de vigencias anteriores, bajo el concepto de "Tercero Genérico", pendientes de depurar por $1.003,4 millones, circunstancia que sobrestima, en este valor, los saldos reflejados en cada una de las subcuentas relacionadas pertenecientes al grupo Deudores, y los resultados de vigencias anteriores, con el correspondiente efecto patrimonial. Esta situación evidencia deficiencias de control y seguimiento, al haber sido objeto de pronunciamientos por parte del Ente de Control, en informes anteriores ... Tabla 6. Aunque la Entidad en su respuesta manifiesta que se han adelantado gestiones al respecto, también informa que continúan presentándose, en algunas de las partidas antiguas, ausencia de plena identificación del deudor, valores migrados del SIIF I y II sin identificar y que para otros se encuentran en búsqueda de información, lo que permite concluir, que estos saldos no constituyen derechos reales a favor de la Entidad, por lo que se estaría sobrestimando el saldo de las subcuentas del grupo Deudores en $1.003,4 millones afectado a la vez la cuenta de resultado de ejercicios anteriores como contrapartida.</t>
    </r>
  </si>
  <si>
    <r>
      <rPr>
        <b/>
        <sz val="11"/>
        <rFont val="Calibri"/>
        <family val="2"/>
        <scheme val="minor"/>
      </rPr>
      <t>Hallazgo No. 7. Administrativo. Rentas por Cobrar - Diferencia saldos contables y el Estado de Cartera.</t>
    </r>
    <r>
      <rPr>
        <sz val="11"/>
        <rFont val="Calibri"/>
        <family val="2"/>
        <scheme val="minor"/>
      </rPr>
      <t xml:space="preserve"> 
Al revisar el Estado de Cartera, se evidenciaron cuentas por cobrar no registradas en los Estados Contables por $425 millones, por concepto de sobretasa a la gasolina y $19.5 millones por venta de maquinaria, que además de generar incertidumbre pueden llegar a constituir derechos a favor del Mintransporte no reconocidos en su información financiera. Adicionalmente, en la conciliación de saldos, entre las áreas de cartera y contabilidad del Ministerio, se observan valores en depuración, que generan también incertidumbre en la razonabilidad del saldo presentado en la información financiera, por $209,8 millones que además, de afectar en forma correlativa el saldo de las cuentas de ingresos y los resultados del ejercicio, refleja deficiencias en los mecanismos de control interno contable.</t>
    </r>
  </si>
  <si>
    <r>
      <t xml:space="preserve">Hallazgo No. 8. Administrativo. Deudores - Depósitos Entregados en Garantìa - Depósitos Judiciales. 
</t>
    </r>
    <r>
      <rPr>
        <sz val="11"/>
        <rFont val="Calibri"/>
        <family val="2"/>
        <scheme val="minor"/>
      </rPr>
      <t>En la subcuenta 142503 Depósitos Judiciales, se encuentra registrado el valor de $5.561.8 millones por concepto de titulos judiciales por procesos en contra del Ministerio, los cuales se constituyeron como consecuencia de los embargos a las diferentes cuantas bancarias del Ministerio, en vigencias anteriores y que a la fecha de la auditoria no han sido depurados en su totalidad de acuerdo con los fallos, a pesar de las gestiones adelantadas por el Ministerio. Esta situacion genera incertidumbre sobre la razonabilidad del saldo de la subcuenta, afectando el Patrimonio Institucional. De igual manera, se observan deficiencias de control y seguimiento de la entidad, toda vez que esta situacion, ha sido objeto de pronunciamientos por parte del Ente de Control.</t>
    </r>
  </si>
  <si>
    <r>
      <rPr>
        <b/>
        <sz val="11"/>
        <rFont val="Calibri"/>
        <family val="2"/>
        <scheme val="minor"/>
      </rPr>
      <t>Hallazgo No. 9. Administrativo. Deudores - Formularios y Especies Valoradas. El saldo de la cuenta 140114</t>
    </r>
    <r>
      <rPr>
        <sz val="11"/>
        <rFont val="Calibri"/>
        <family val="2"/>
        <scheme val="minor"/>
      </rPr>
      <t xml:space="preserve"> 
Formularios y Especies Valoradas, incluye $26.714.4 millones, que corresponden a operaciones con los bancos que recaudan los ingresos por este concepto y mantienen, vía reciprocidad, los recursos por el término de 75 días. Teniendo en cuenta que al cierre de la vigencia auditada, los recursos en las cuentas bancarias ascienden a $20.401.8 millones, se observó una diferencia de $6.312.5 millones, que representan incertidumbre sobre la realidad del saldo de la cuenta deudores y en forma correlativa puede tener efecto en las cuentas de resultados ... Tabla 7</t>
    </r>
  </si>
  <si>
    <r>
      <rPr>
        <b/>
        <sz val="11"/>
        <rFont val="Calibri"/>
        <family val="2"/>
        <scheme val="minor"/>
      </rPr>
      <t xml:space="preserve">Hallazgo No. 10. Administrativo. Acreedores. 
</t>
    </r>
    <r>
      <rPr>
        <sz val="11"/>
        <rFont val="Calibri"/>
        <family val="2"/>
        <scheme val="minor"/>
      </rPr>
      <t>El saldo de la cuenta 2425 Acreedores presenta incertidumbre de $31 millones en las subcuentas relacionadas en el siguiente cuadro, correponden a saldos de vigencias anteriores al 2011 y de los cuales Ministerio no cuenta con los soportes para realizar los correspondientes ajustes ... Tablas 8 y 9</t>
    </r>
  </si>
  <si>
    <r>
      <rPr>
        <b/>
        <sz val="11"/>
        <rFont val="Calibri"/>
        <family val="2"/>
        <scheme val="minor"/>
      </rPr>
      <t>Hallazgo No. 11. Administrativo. Salarios y Prestaciones Sociales.</t>
    </r>
    <r>
      <rPr>
        <sz val="11"/>
        <rFont val="Calibri"/>
        <family val="2"/>
        <scheme val="minor"/>
      </rPr>
      <t xml:space="preserve"> 
El saldo de la cuenta 2505 Salarios y Prestaciones Sociales presenta incertidumbre por $28 millones en la subcuentas relacionadas en el siguiente cuadro, corresponden a saldos de vigencias anteriores al 2011 y de los cuales Ministerio no cuenta con los soportes para realizar los correspondientes ajustes.... Tabla 10. Asi mismo, la incertidumbre afecta la cuenta 5101 Sueldos y Salarios que se constituye en su correpondiente contrapartida.</t>
    </r>
  </si>
  <si>
    <r>
      <rPr>
        <b/>
        <sz val="11"/>
        <rFont val="Calibri"/>
        <family val="2"/>
        <scheme val="minor"/>
      </rPr>
      <t>Hallazgo No. 12. Administrativo. Recaudos a Favor de Terceros.</t>
    </r>
    <r>
      <rPr>
        <sz val="11"/>
        <rFont val="Calibri"/>
        <family val="2"/>
        <scheme val="minor"/>
      </rPr>
      <t xml:space="preserve"> 
El saldo de la cuenta contable 290580 Otros Pasivos - Recaudos a favor de Terceros - Recaudos por clasificar, por $28.707.7 millones, es incierto, dado que a nivel de terceros, estos no se encuentran debidamente identificados. A su vez, segun el Ministerio, la cuenta 290580 "</t>
    </r>
    <r>
      <rPr>
        <i/>
        <sz val="11"/>
        <rFont val="Calibri"/>
        <family val="2"/>
        <scheme val="minor"/>
      </rPr>
      <t>es la contrapartida de las subcuentas 111005, 112005, y corresponde al ingreso por recaudos de:Sobretasa a la Gasolina - 002, Runt - 005, Formularios y Especies Valoradas - 000, que la entidad recibe en las cuentas bancarias autorizadas por la DTN...</t>
    </r>
    <r>
      <rPr>
        <sz val="11"/>
        <rFont val="Calibri"/>
        <family val="2"/>
        <scheme val="minor"/>
      </rPr>
      <t>", sin embargo en cifras globales, el saldo de la cuenta es superior en en $ 4.489,6 millones a lo registrado subcuentas 111005 y 112005. Por lo anterior, existe incertidumbre respecto a la razonabilidad del saldo a 31 de diciembre de 2017, presentado en la cuenta 290580 Otros Pasivos - Recaudos a favor de Terceros - Recaudos por clasificar, dado que, la contrapartida de este saldo corresponde a las subcuentas 111005 y 112005, de igual manera, tampoco hay certeza de las cuentas que se han venido afectando por la diferencia establecida.</t>
    </r>
  </si>
  <si>
    <r>
      <t xml:space="preserve">HALLAZGO 13. Litigios
</t>
    </r>
    <r>
      <rPr>
        <sz val="11"/>
        <rFont val="Calibri"/>
        <family val="2"/>
        <scheme val="minor"/>
      </rPr>
      <t>A 31 de diciembre de 2017 el saldo de la cuenta 271005 Litigios fue de $274,820 millones, que corresponde al valor reportado a la Subdirección Administrativa y Financiera por la Oficina Asesora Jurídica, sin embargo al analizar la base de datos que da origen a dicho valor se evidencia que reporta un saldo como provisión de $278,553 millones, generando así una diferencia de $3,733 millones entre las dos fuentes información.</t>
    </r>
  </si>
  <si>
    <r>
      <t xml:space="preserve">HALLAZGO 14. Cuentas de Orden 9120 Litigios y 99050 Mecanismos Alternativos de Solución de Conflictos.
</t>
    </r>
    <r>
      <rPr>
        <sz val="11"/>
        <rFont val="Calibri"/>
        <family val="2"/>
        <scheme val="minor"/>
      </rPr>
      <t>El procedimiento contable para el reconocimiento y revelación de los procesos judiciales, laudos arbitrales y conciliaciones extrajudiciales se establece con la notificación de la demanda, se constituye la responsabilidad contingente, registrando un crédito a cuenta 9120-Litigios y Mecanismos Alternativos de Solución de Conflictos, según corresponda, y un debito a la cuenta 9905-Responsabilidades Contingentes por Contra (Db). Cuentas que se cancelan cuando, como resultado de la evaluación del riesgo por la aplicación de metodologías de reconocido valor técnico o el estado del proceso, se determina que la contingencia es probable y se reconoce el pasivo estimado contabilizando la provisión.</t>
    </r>
  </si>
  <si>
    <r>
      <rPr>
        <b/>
        <sz val="11"/>
        <rFont val="Calibri"/>
        <family val="2"/>
        <scheme val="minor"/>
      </rPr>
      <t>Hallazgo No. 15. Saldos por Conciliar de Operaciones Recíprocas.</t>
    </r>
    <r>
      <rPr>
        <sz val="11"/>
        <rFont val="Calibri"/>
        <family val="2"/>
        <scheme val="minor"/>
      </rPr>
      <t xml:space="preserve"> 
La Contaduria General de la Nacion ha establecido que todas las entidades contables públicas deban efectuar permanentemente procesos de conciliacion de los saldos de operaciones reciprocas entre si, tanto en los cortes trimestrales intermedios, como en el corte de final de año. De acuerdo con lo reportado por la administración a 31 de diciembre de 2017 el Ministerio de Transporte presenta diferencias por $10.068 millones entre los saldos registrados en el formulario CGN2002_002_OPERACIONES_RECIPROCAS y los saldos registrados por las diferentes entidades publicas con las cuales tuvo dichas operaciones. Esta situacion genera incertidumbre sobre el saldo de las cuentas comprometidas por estas operaciones y posibilita inconsistencias en los Estados Financieros del Ministerio, que para 2017 estan relacionadas con las cuentas descritas en el siguiente cuadro: ... Tabla 12</t>
    </r>
  </si>
  <si>
    <r>
      <rPr>
        <b/>
        <sz val="11"/>
        <color theme="1"/>
        <rFont val="Calibri"/>
        <family val="2"/>
        <scheme val="minor"/>
      </rPr>
      <t xml:space="preserve">Hallazgo No. 16. Notas a los Estados Financieros incompletas. </t>
    </r>
    <r>
      <rPr>
        <sz val="11"/>
        <color theme="1"/>
        <rFont val="Calibri"/>
        <family val="2"/>
        <scheme val="minor"/>
      </rPr>
      <t>El Régimen de Contabilidad Pública Establece que las Notas a los Estados Contables Básicos corresponden a la información adicional de carácter general y especifico, que complementa los Estados Contables Básicos y forman parte integral de los mismos. Tienen por objeto revelar la información adicional necesaria sobre las transacciones, hechos y operaciones financieras, económicas, sociales y ambientales que sean materiales; la desagregación de valores contables en términos de precios y cantidades, asi como aspectos que presentan dificultad para su medición monetaria que pueden evidenciarse en términos cualitativos, o cuantitativos fisicos, los cuales han afectado o pueden afectar la situación de la entidad contable pública. Las Notas Explicativas que acompañan a los Estados Contables del Ministerio de Transporte presentan deficiencias en la revelación, debido a que las mismas no permiten conocer situaciones significativas de los hechos financieros, económicos y sociales, que afectan los estados contables ...</t>
    </r>
  </si>
  <si>
    <r>
      <rPr>
        <b/>
        <sz val="11"/>
        <color theme="1"/>
        <rFont val="Calibri"/>
        <family val="2"/>
        <scheme val="minor"/>
      </rPr>
      <t xml:space="preserve">Hallazgo No. 17. Recursos Entregados en Administración. 
</t>
    </r>
    <r>
      <rPr>
        <sz val="11"/>
        <color theme="1"/>
        <rFont val="Calibri"/>
        <family val="2"/>
        <scheme val="minor"/>
      </rPr>
      <t>El saldo de la cuenta 142402 Recursos Entregados en Administración, se encuentra sobrestimado en $375 millones, ya que corresponde a los recursos ejecutados y pendientes de registrar del Convenio No. 216139, suscrito con el Fondo Financiero de Proyectos de Desarrollo-FONADE. Lo anterior, teniendo en cuenta, que en el informe de ejecución financiera No. 13, de FONADE se refleja únicamente un saldo pendiente de legalizar de $1. Esta circunstancia, constituye deficiencias de control en los procedimientos contables, también afectó el resultado del ejercicio, por los gastos generales no registrados. Lo mencionado contraviene lo establecido por la CGN, en el Instructivo 002 de 2016, de la CGN, respecto a que las directivas de las entidades sujetas al RCP adoptaran las estrategias administrativas necesarias para promover y facilitar todas las actividades operativas requeridas en las diferentes áreas donde se originan los hechos financieros, económicos, sociales y ambientales, así como todo el apoyo y logística necesarios para un adecuado cierre del periodo contable.</t>
    </r>
  </si>
  <si>
    <r>
      <rPr>
        <b/>
        <sz val="11"/>
        <color theme="1"/>
        <rFont val="Calibri"/>
        <family val="2"/>
        <scheme val="minor"/>
      </rPr>
      <t xml:space="preserve">Hallazgo No. 18. Propiedad Planta y Equipo - Inmuebles. 
</t>
    </r>
    <r>
      <rPr>
        <sz val="11"/>
        <color theme="1"/>
        <rFont val="Calibri"/>
        <family val="2"/>
        <scheme val="minor"/>
      </rPr>
      <t>Si bien, el Ministerio cuenta con un inventario detallado de Bienes Inmuebles, los cuales, no presentan diferencias con los reportes contables, incluidas las valorizaciones, existe incertidumbre, dado que en el reporte entregado por la Ventanilla Única de Registro - VUR de la Superintendencia de Notariado y Registro, según el cual se presentan, siete (7) inmuebles a nombre del Ministerio, que no se encuentran registrados contablemente. Esta incertidumbre, además de afectar la razonabilidad del saldo subcuentas 1605 y1640, tiene incidencia en el saldo de Otros Activos - Valorizaciones, el Patrimonio y en los gastos del periodo, en lo que respecta a la depreciación de las edificaciones. Lo mencionado, se presenta por la falta de validación de la información con las entidades, a las cuales se les han trasladado los bienes y con la responsable del respectivo registro... Tabla 13</t>
    </r>
  </si>
  <si>
    <r>
      <rPr>
        <b/>
        <sz val="11"/>
        <color theme="1"/>
        <rFont val="Calibri"/>
        <family val="2"/>
        <scheme val="minor"/>
      </rPr>
      <t xml:space="preserve">Hallazgo No. 19. Administrativo. Bienes Inmuebles de Ferrovías y Fondo Nacional de Camino Vecinales. </t>
    </r>
    <r>
      <rPr>
        <sz val="11"/>
        <color theme="1"/>
        <rFont val="Calibri"/>
        <family val="2"/>
        <scheme val="minor"/>
      </rPr>
      <t xml:space="preserve">
De acuerdo con información suministrada por la Ventanilla Única de Registro - VUR de la Superintendencia de Notariado y Registro, a 31 de diciembre de 2017, aún continúan bienes de las extintas Ferrovías en Liquidación y Fondo Nacional de Caminos Vecinales sin registrar en la información financiera del Mintransporte. Lo mencionado subestima la cuenta Propiedad, Planta y Equipo, en cuantía indeterminada por los diecisiete (17) inmuebles (ver tabla), que no han sido legalizados ni transferidos a la Entidad respectiva. Si bien la entidad en su respuesta manifiesta que esos predios no deben estar registrados en su contabilidad ya que deben ser registrados por el INVIAS, en dicha entidad tampoco se encuentran registrados, por lo tanto se considera que por efectos de control y salvaguarda de los bienes del Estado, el Ministerio y sus entidades adscritas deben adelantar las acciones pertinentes para el registro contable de dichos inmuebles... Tabla 14</t>
    </r>
  </si>
  <si>
    <r>
      <rPr>
        <b/>
        <sz val="11"/>
        <color theme="1"/>
        <rFont val="Calibri"/>
        <family val="2"/>
        <scheme val="minor"/>
      </rPr>
      <t>Hallazgo No. 20. Propiedad, Planta y Equipo - Bienes Muebles.</t>
    </r>
    <r>
      <rPr>
        <sz val="11"/>
        <color theme="1"/>
        <rFont val="Calibri"/>
        <family val="2"/>
        <scheme val="minor"/>
      </rPr>
      <t xml:space="preserve"> 
A 31 de diciembre de 2017, el saldo contable de los bienes muebles del Ministerio asciende a $18.793.3 millones, sin embargo, de acuerdo con el inventario entregado por el Ministerio, en una segunda oportunidad, en el cual hace claridad, que se deben considerar los bienes intangibles (cuenta 1970), los bienes entregados a terceros (cuenta 1920) y los bienes intangibles en bodega (cuenta 191090) aún se registra una diferencia de $943.3 millones, respecto al saldo de los inventarios físicos. Adicionalmente, el Ministerio, en su respuesta reconoce que "</t>
    </r>
    <r>
      <rPr>
        <i/>
        <sz val="11"/>
        <color theme="1"/>
        <rFont val="Calibri"/>
        <family val="2"/>
        <scheme val="minor"/>
      </rPr>
      <t>… el suministro de la información, se realizó antes del cierre contable, por lo que no se encontraba totalmente depurada y clasificada…</t>
    </r>
    <r>
      <rPr>
        <sz val="11"/>
        <color theme="1"/>
        <rFont val="Calibri"/>
        <family val="2"/>
        <scheme val="minor"/>
      </rPr>
      <t>”. Esta circunstancia, además de representar una incertidumbre en las subcuentas de Propiedad, Planta y Equipo, bienes muebles, tiene efecto en el Patrimonio Institucional y los gastos del periodo en lo relacionado con la depreciación. Lo anterior, evidencia las deficiencias en las acciones administrativas que la Entidad debió adelantar para la finalización del periodo contable, respecto a la conciliación de saldos, toma física de inventarios y saldos contables, de acuerdo con lo establecido por la CGN en el Instructivo 03 de 2017 - Instrucciones relacionadas con el cambio del periodo contable 2017 – 2018.</t>
    </r>
  </si>
  <si>
    <r>
      <rPr>
        <b/>
        <sz val="11"/>
        <color theme="1"/>
        <rFont val="Calibri"/>
        <family val="2"/>
        <scheme val="minor"/>
      </rPr>
      <t>Hallazgo No. 21.  Control Interno Contable</t>
    </r>
    <r>
      <rPr>
        <sz val="11"/>
        <color theme="1"/>
        <rFont val="Calibri"/>
        <family val="2"/>
        <scheme val="minor"/>
      </rPr>
      <t>. 
De acuerdo con los resultados presentados, respecto a la relevancia, y representación fiel de la información financiera reportada el Ministerio con corte a la vigencia 2017, se observó la falta de conciliación entre las dependencias y contabilidad, y las dificultades en los procesos de depuración, que ha generado que se presenten problemas en el efectivo, los deudores, la propiedad, planta y equipo, las cuentas por pagar, los pasivos estimados y los ingresos, situaciones que se han sido evidenciadas en el presente informe. Lo mencionado se presenta por falta de la efectividad en el control interno contable y en su evaluación; circunstancias que podrían afectar la razonabilidad de la información financiera reportada por las vigencia 2017, y contravienen lo establecido en la Resolución 357 de 2008, Instructivo No. 03 de 2017 y la Resolución 193 de 2016.</t>
    </r>
  </si>
  <si>
    <r>
      <rPr>
        <b/>
        <sz val="11"/>
        <color theme="1"/>
        <rFont val="Calibri"/>
        <family val="2"/>
        <scheme val="minor"/>
      </rPr>
      <t>Hallazgo No. 22. Administrativo. Recursos Entregados en Administración - Fideicomisos - Convenios interadministrativos 333 de 2010 y 431 de 2011.</t>
    </r>
    <r>
      <rPr>
        <sz val="11"/>
        <color theme="1"/>
        <rFont val="Calibri"/>
        <family val="2"/>
        <scheme val="minor"/>
      </rPr>
      <t xml:space="preserve"> 
A 31 de diciembre de 2017, el saldo de la cuenta 142402 Recursos Entregados en Administración, presenta una partida de $27.8 millones, correspondientes a los convenios interadministrativos 333 de 2010 y 431 de 2011, suscritos por el Ministerio de Transporte y el Fondo Francisco José de Caldas - Colciencias - Fiduprevisora SA, sin embargo, de acuerdo con el reporte de Operaciones Reciprocas, a la misma fecha, el saldo del Fondo es de $0. Si bien, la respuesta del Ministerio, se soportó con los reportes de la Fiduprevisora, éstos están con corte a 30 de junio de 2017, circunstancia que no permite concluir respecto al saldo real de los recursos pendientes de ejecutar al cierre de la vigencia fiscal. Esta situación, genera incertidumbre sobre la realidad económica del saldo de $27.8 millones, y evidencia deficiencias de control en los procedimientos contables referentes al manejo y soportes de la información, que puede llegar a afectar el resultado del ejercicio por el no registro de los respectivos gastos del periodo. Finalmente, también contraviene lo establecido por la CGN, en el Instructivo 003 de 2017, de la CGN, respecto a que “</t>
    </r>
    <r>
      <rPr>
        <i/>
        <sz val="11"/>
        <color theme="1"/>
        <rFont val="Calibri"/>
        <family val="2"/>
        <scheme val="minor"/>
      </rPr>
      <t>…las directivas de las entidades sujetas al RCP adoptaran las estrategias administrativas necesarias para promover y facilitar todas las actividades operativas requeridas en las diferentes áreas donde se originan los hechos económicos, así como todo el apoyo y logística necesarios para un adecuado cierre del periodo contable del año 2017</t>
    </r>
    <r>
      <rPr>
        <sz val="11"/>
        <color theme="1"/>
        <rFont val="Calibri"/>
        <family val="2"/>
        <scheme val="minor"/>
      </rPr>
      <t>”.</t>
    </r>
  </si>
  <si>
    <r>
      <rPr>
        <b/>
        <sz val="11"/>
        <color theme="1"/>
        <rFont val="Calibri"/>
        <family val="2"/>
        <scheme val="minor"/>
      </rPr>
      <t>Hallazgo No. 23.  Recursos Entregados en Administración - Convenio 397 de 2016.</t>
    </r>
    <r>
      <rPr>
        <sz val="11"/>
        <color theme="1"/>
        <rFont val="Calibri"/>
        <family val="2"/>
        <scheme val="minor"/>
      </rPr>
      <t xml:space="preserve"> 
A 31 de diciembre de 2017, en la subcuenta 142402 Recursos Entregados en Administración existe un saldo por $400 millones correspondiente al Convenio 397 de 2016 suscrito con el Departamento de Guainía, sin embargo, en el extracto del Banco Agrario de la cuenta bancaria del convenio se presenta un saldo, a la misma fecha, de $93.7 millones. Adicionalmente, se observa en los informes de gestión, que se ejecutaron recursos en los contratos de consultoría e interventoría. Por lo tanto, la diferencia observada genera incertidumbre en el saldo de la subcuenta respecto del valor real del convenio en mención, con efecto en el resultado del ejercicio, por los gastos no registrados de los contratos de consultoría e interventoría. Si bien, el Ministerio aduce que "</t>
    </r>
    <r>
      <rPr>
        <i/>
        <sz val="11"/>
        <color theme="1"/>
        <rFont val="Calibri"/>
        <family val="2"/>
        <scheme val="minor"/>
      </rPr>
      <t>hasta la fecha el Departamento no ha remitido los informes de gestión que permitan efectuar el registro de los gastos de los contratos de consultoría e interventoría, los cuales son el soporte contable para cualquier afectación de esta cuenta</t>
    </r>
    <r>
      <rPr>
        <sz val="11"/>
        <color theme="1"/>
        <rFont val="Calibri"/>
        <family val="2"/>
        <scheme val="minor"/>
      </rPr>
      <t>", se observa la falta de efectividad en las acciones que adelantó la administración con el fin de reflejar en forma razonable los hechos económicos relacionados con la transferencia de recursos.</t>
    </r>
  </si>
  <si>
    <r>
      <rPr>
        <b/>
        <sz val="11"/>
        <color theme="1"/>
        <rFont val="Calibri"/>
        <family val="2"/>
        <scheme val="minor"/>
      </rPr>
      <t xml:space="preserve">Hallazgo No. 24. Convenios de Transferencia de Recursos - Información financiera. 
</t>
    </r>
    <r>
      <rPr>
        <sz val="11"/>
        <color theme="1"/>
        <rFont val="Calibri"/>
        <family val="2"/>
        <scheme val="minor"/>
      </rPr>
      <t>Se observan deficiencias en la información financiera que soporta la ejecución de los recursos de los convenios 478 de 2016 y 422 de 2017, toda vez que no permite conocer el estado real de los mismos, circunstancia que afecta la certeza de los saldos que se reflejan en la subcuenta contable 142402 Recursos Entregados en Administración y su correspondiente contrapartida en el resultado del ejercicio, de acuerdo a: • Departamento de Risaralda – Convenio 478 de 2016: A 31 de diciembre de 2017, existe un saldo por $400 millones, que corresponde al valor total del convenio, sin embargo, en el reporte operaciones reciprocas e información financiera del Departamento, el saldo asciende a $3.600 millones, situación que subestima el saldo respectivo en $3.200 millones, y que según lo manifestado por el Ministerio, obedece a que "</t>
    </r>
    <r>
      <rPr>
        <i/>
        <sz val="11"/>
        <color theme="1"/>
        <rFont val="Calibri"/>
        <family val="2"/>
        <scheme val="minor"/>
      </rPr>
      <t>… no se registró oportunamente la transferencia de recursos, quedando como un ajuste dentro del Comprobante No. 1 de ajustes por errores, según nuevo marco normativo…</t>
    </r>
    <r>
      <rPr>
        <sz val="11"/>
        <color theme="1"/>
        <rFont val="Calibri"/>
        <family val="2"/>
        <scheme val="minor"/>
      </rPr>
      <t>”. • Municipio de Curamaribo - Convenio 422 de 2017: el saldo es incierto, toda vez que a 31 de diciembre de 2017, el municipio, en su cuentas de operaciones reciprocas no reporta saldo, en tanto que el Ministerio registra un valor de $400 millones, lo que genera incertidumbre, respecto a la ejecución total de los recursos del convenio y por ende, del saldo reportado en la cuenta. Lo mencionado, constituye deficiencias de control en los procedimientos contables, en contravención a lo establecido por la CGN, en la Resolución 193 de 2016 y en el Instructivo 003 de 2017, respecto a que las directivas de las entidades sujetas al RCP adoptaran las estrategias administrativas necesarias para promover y facilitar todas las actividades operativas requeridas en las diferentes áreas donde se originan los hechos financieros, económicos, sociales y ambientales, así como todo el apoyo y logística necesarios para un adecuado cierre del periodo contable.</t>
    </r>
  </si>
  <si>
    <t>PLAN DE MEJORAMIENTO - ESTRATEGIA GEL - VIGENCIA 2017</t>
  </si>
  <si>
    <t>Indisponibilidad de recurso humano, tecnológico y financiero. Falta de estructuración organizacional con jerarquía para ejecutar la política digital en el Ministerio de Transporte.</t>
  </si>
  <si>
    <t>Gestionar la creación de la Oficina de TIC's con nivel estratégico y estructura de Gobierno de TI..
Formular el Plan Gobierno de Tecnologías de la Información PGTI-2018-2022.
Reformular proyecto de inversión, solicitando recurso humano, tecnológico y financiero.</t>
  </si>
  <si>
    <t>i) Gestionar y realizar convenio de transferencia de conocimiento con entidades estatales que tengan estructurada, definida e implementada la oficina de sistemas o quien haga sus veces.
ii) Solicitar asesoría desde la Subdirección de Talento Humano a la función pública para propuesta de alternativas.
iii) Realizar propuesta de estructuración de la oficina TIC´s de la entidad de acuerdo a lo dispuesto en la Ley 1753/2015 y normatividad relacionada.
iv) Generar informe de propuesta a la alta dirección.
v) Presentar propuesta que integre el modelo integrado de Planeación y Gestión -MIPG y el modelo de gobierno TI -MGTI</t>
  </si>
  <si>
    <t>Documento oficial</t>
  </si>
  <si>
    <t>Despacho Ministro/Oficina de Planeación/Secretaria General/Grupo Informática</t>
  </si>
  <si>
    <t>Administrativa con presunta incidencia disciplinaria.</t>
  </si>
  <si>
    <t>Gestionar la creación de la Oficina de TIC's con nivel estratégico.
Formular el Plan Gobierno de Tecnologías de la Información PGTI-2018-2022.
Reformular proyecto de inversión, solicitando recurso humano, tecnológico y financiero.</t>
  </si>
  <si>
    <t>- Formular el Plan Gobierno de Tecnologías de la Información PGTI-2018-2022.
-Reformular proyecto de inversión, solicitando recurso humano, tecnológico y financiero.</t>
  </si>
  <si>
    <t>Aplicación de software;
Documento PGTI-2018-2022 formulado</t>
  </si>
  <si>
    <t>Despacho Ministro y viceministros/Oficina de Planeación/Secretaria General/Grupo Informática y todas las áreas involucradas/CIO</t>
  </si>
  <si>
    <t xml:space="preserve">Administrativa con presunta incidencia disciplinaria. </t>
  </si>
  <si>
    <t>Despacho Ministro y viceministros/Oficina de Planeación/Secretaria General/Grupo Informática y todas las áreas involucradas</t>
  </si>
  <si>
    <t>Administrativa con presunta incidencia Disciplinaria.</t>
  </si>
  <si>
    <t>i)Gestionar recursos (Reformular proyecto de inversión, solicitando recurso humano, tecnológico y financiero.)
ii)Formular el Plan Gobierno de Tecnologías de la Información PGTI-2018-2022.
iii).Ejecución de  la primera fase del PGTI-2018 que incluya dentro de sus actividades  el diseño y aplicación de un instrumento de seguimiento de Datos abiertos institucional que garantice la continuidad de publicación de información teniendo en cuenta los parámetros establecidos por decreto 1078 de 2015- Principios y fundamentos de la Estrategia de Gobierno en línea (publicidad y Transparencia).</t>
  </si>
  <si>
    <t xml:space="preserve"> Viceministerios de Transporte/ Viceministerio de Infraestructura/ Grupo de Informática</t>
  </si>
  <si>
    <t>Administrativa.</t>
  </si>
  <si>
    <t>Administrativa con presunta connotación Disciplinaria</t>
  </si>
  <si>
    <t>Documento PGTI-2018-2022 formulado, que incluya propuesta de trámites y servicios en línea.</t>
  </si>
  <si>
    <t>Despacho Ministro y viceministros/Secretaria General/Grupo Informática y todas las áreas involucradas/CIO</t>
  </si>
  <si>
    <t>Administrativa con presunta connotación Disciplinaria.</t>
  </si>
  <si>
    <t>- Formular el Plan Gobierno de Tecnologías de la Información PGTI-2018-2022. que incluya el PETI.
-Reformular proyecto de inversión, solicitando recurso humano, tecnológico y financiero.</t>
  </si>
  <si>
    <t>i)Presentación de la Primera versión del PETI ante las directivas de la entidad
ii) Aprobación del PETI por la alta dirección
iii) Socialización y publicación del PETI
iv) Gestionar la asignación de recursos para la implementación del PETI presentado y realizar los actos administrativos de aprobación para su cumplimiento</t>
  </si>
  <si>
    <t>Despacho Ministro/Viceministerios/Secretaria General/Grupo Informática</t>
  </si>
  <si>
    <t>- Formular el Plan Gobierno de Tecnologías de la Información PGTI-2018-2022. 
-Reformular proyecto de inversión, solicitando recurso humano, tecnológico y financiero.</t>
  </si>
  <si>
    <t xml:space="preserve">i) Gestionar mediante un proceso de transferencia de conocimiento con (3) entidades del estado que hayan adelantado la implementación de AE.
ii) Presentar propuesta a la alta dirección la primera versión del proyecto de AE del MT, iii) Gestionar recursos financieros, humanos y tecnológico para el proyecto de AE
iii) Adelantar proceso (s) contractual(es)
</t>
  </si>
  <si>
    <t>Formular el Plan Gobierno de Tecnologías de la Información PGTI-2018-2022. 
Reformular proyecto de inversión, solicitando recurso humano, tecnológico y financiero.</t>
  </si>
  <si>
    <t>Formular el Plan Gobierno de Tecnologías de la Información PGTI-2018-2022.</t>
  </si>
  <si>
    <t>i)Gestionar recursos (Reformular proyecto de inversión, solicitando recurso humano, tecnológico y financiero.)
ii)Formular el Plan Gobierno de Tecnologías de la Información PGTI-2018-2022.
iii) Ejecución de la primera fase del PGTI-2018 que incluya dentro de sus actividades i) el diseño de un instrumento que contenga el  catálogos de componentes de información conforme a los lineamientos establecidos en guía G.INF.07.ii)  un instrumento de seguimiento y aplicación del catalogo que apoye la gestión y aprovechamiento de la información  que genera la entidad.</t>
  </si>
  <si>
    <t>Secretaria General/Grupo Informática y todas las áreas involucradas</t>
  </si>
  <si>
    <t xml:space="preserve">Administrativa  </t>
  </si>
  <si>
    <t xml:space="preserve">i) Gestionar mediante un proceso de transferencia de conocimiento con (3) entidades del estado que hayan adelantado la implementación del marco de referencia de arquitectura de TI.
ii). Gestionar recursos (Reformular proyecto de inversión, solicitando recurso humano, tecnológico y financiero.)
iii) Formular el Plan Gobierno de Tecnologías de la Información PGTI-2018-2022.
iii) Ejecución de la primera fase del PGTI-2018 que incluya dentro de sus actividades i) Instrumento que defina la estructuración del lineamiento LI.SIS.01  y la guía G.SIS.01 </t>
  </si>
  <si>
    <t xml:space="preserve">Directores de oficina/Secretaria General/Grupo Informática </t>
  </si>
  <si>
    <t xml:space="preserve">Viceministerios/Planeación/Secretaria General/Grupo Informática </t>
  </si>
  <si>
    <t xml:space="preserve">"- Formular el Plan Gobierno de Tecnologías de la Información PGTI-2018-2022. que incluya el PETI.
-Reformular proyecto de inversión, solicitando recurso humano, tecnológico y financiero."
</t>
  </si>
  <si>
    <t xml:space="preserve">Secretaria General/Grupo Informática </t>
  </si>
  <si>
    <t xml:space="preserve">
i) Gestionar recursos (Reformular proyecto de inversión, solicitando recurso humano, tecnológico y financiero.)
ii).Formular el Plan Gobierno de Tecnologías de la Información PGTI-2018-2022.
iii).Ejecución de la primera fase del PGTI-2018 ,  que incluya dentro de sus actividades iv) Diseño de la primera versión de un Instrumento que defina la  Arquitectura de servicios tecnológicos.</t>
  </si>
  <si>
    <t xml:space="preserve">
i)Gestionar recursos (Reformular proyecto de inversión, solicitando recurso humano, tecnológico y financiero.)
ii) Formular el Plan Gobierno de Tecnologías de la Información PGTI-2018-2022.
iii)Ejecución de la primera fase del PGTI-2018 ,  que incluya dentro de sus actividades i) La transferencia de conocimiento entre entidades del estado que hayan avanzado en la publicación de los servicios de intercambio de componentes de información.
iv)Publicar dos (2) servicios de intercambio de información en el Directorio de servicios de intercambio de información21 del Estado Colombiano,</t>
  </si>
  <si>
    <t xml:space="preserve">
i)Gestionar recursos (Reformular proyecto de inversión, solicitando recurso humano, tecnológico y financiero.)
ii) Formular el Plan Gobierno de Tecnologías de la Información PGTI-2018-2022.
iii)Ejecución de la primera fase del PGTI-2018 ,  que incluya dentro de sus actividades 
iv)El diseño de la primera versión de un instrumento que describa los lineamientos LI.SIS.23 - Auditoría y trazabilidad de los sistemas de información, y la Guía G.SIS.02 Guía Técnica de Sistemas de Información — Trazabilidad</t>
  </si>
  <si>
    <t>- Gestionar la creación de la Oficina de TIC con nivel estratégico y estructura de Gobierno de TI.
- Formular el Plan Gobierno de Tecnologías de la Información PGTI-2018-2022. que incluya el PETI.
-Reformular proyecto de inversión, solicitando recurso humano, tecnológico y financiero.</t>
  </si>
  <si>
    <t>i)Gestionar recursos (Reformular proyecto de inversión, solicitando recurso humano, tecnológico y financiero.)
ii)Formular el Plan Gobierno de Tecnologías de la Información PGTI-2018-2022.
iii) Gestionar la ejecución de la primera fase del PGTI-2018 que incluya la identificación y priorización de actividades orientadas a la automatización de los procesos y procedimientos viables tanto operativos como funcionales.</t>
  </si>
  <si>
    <t>Documento Propuesta de Creación de la Oficina de TI; Documento PGTI-2018-2022 formulado; Proyecto de Inversión reformulado</t>
  </si>
  <si>
    <t>Secretaría General/
Viceministerios/Oficina de Planeación/Grupo Informática y todas las áreas involucradas/CIO</t>
  </si>
  <si>
    <t>- Formular el Plan Gobierno de Tecnologías de la Información PGTI-2018-2022. que incluya el MSPI.
-Reformular proyecto de inversión, solicitando recurso humano, tecnológico y financiero.</t>
  </si>
  <si>
    <t xml:space="preserve">
i)Gestionar recursos (Reformular proyecto de inversión, solicitando recurso humano, tecnológico y financiero.)
ii) Formular el Plan Gobierno de Tecnologías de la Información PGTI-2018-2022.
iii) Gestionar la ejecución de la primera fase del PGTI-2018 ,  que incluya dentro de sus actividades iv) Transferencia de conocimiento desde Min TIC para el Ministerio de Transporte en el diagnostico del MSPI. 
v) Actualización del MSPI de la entidad </t>
  </si>
  <si>
    <t>- Gestionar la creación de la Oficina de TIC con nivel estratégico y estructura de Gobierno de TI que incluya Procedimientos, roles y responsabilidades dentro del MSPI.
- Formular el Plan Gobierno de Tecnologías de la Información PGTI-2018-2022. que incluya el MSPI.
-Reformular proyecto de inversión, solicitando recurso humano, tecnológico y financiero.</t>
  </si>
  <si>
    <t xml:space="preserve">i) Realizar gestión en la transferencia de conocimiento para adoptar el MSPI e integrarlo con el modelo de gestión integrado de la entidad.
ii)Gestionar recursos (Reformular proyecto de inversión, solicitando recurso humano, tecnológico y financiero.)
iii) Formular el Plan Gobierno de Tecnologías de la Información PGTI-2018-2022.
iv) Gestionar la ejecución de la primera fase del PGTI-2018 ,  que incluya dentro de sus actividades la transferencia de conocimiento desde Min TIC/Colciencias y la academia para la implementación del modelo MSPI. 
</t>
  </si>
  <si>
    <t xml:space="preserve">i) Realizar gestión en la transferencia de conocimiento para realizar el diagnostico y diseñar la estrategia de transición a IPV6 
ii)Gestionar recursos (Reformular proyecto de inversión, solicitando recurso humano, tecnológico y financiero.)
iii)Formular el Plan Gobierno de Tecnologías de la Información PGTI-2018-2022 que contenga la sostenibilidad de IPV6.
iv)Ejecución de la primera fase del PGTI-2018,  que incluya dentro de sus actividades i)la primera versión de un instrumento que realice el Diagnóstico de transición de IPv4 a IPv6. </t>
  </si>
  <si>
    <t xml:space="preserve">Despacho Ministro/Secretaria General/Oficina Jurídica/Grupo Informática </t>
  </si>
  <si>
    <t>Reformular proyecto de inversión, solicitando recurso humano, tecnológico y financiero.</t>
  </si>
  <si>
    <t>i) Diseñar y estructurar el  Plan de Tratamiento de Riesgos de Seguridad y Privacidad de la Información- PTRSPI
ii) Presentar a la Oficina Jurídica la validación del  PTRSPI
iii)Gestionar la aprobación por la alta dirección el PTRSPI.</t>
  </si>
  <si>
    <t xml:space="preserve">i) Diseñar y estructurar el plan de comunicación, sensibilización y capacitación en lo referente a seguridad y privacidad de la información. </t>
  </si>
  <si>
    <t xml:space="preserve">Despacho Ministro/Secretaria General/ Grupo Informática/Grupo de Prensa </t>
  </si>
  <si>
    <t>Unificar criterios de documentación en línea vs política de cero papel y manuales de supervisión.</t>
  </si>
  <si>
    <t>Actualizar informes de supervisión</t>
  </si>
  <si>
    <t>Realizar reunión de transferencia de conocimiento con Min TIC y CCE para unificar informes de supervisión a ordenes de compra en línea. Actualizar manuales de supervisión y aportar información en carpetas de contratos.</t>
  </si>
  <si>
    <t>Grupo Informática/Grupo contratos/</t>
  </si>
  <si>
    <r>
      <t xml:space="preserve">HALLAZGO 1. - Responsabilidad de la Implementación de la Estrategia GEL. 
</t>
    </r>
    <r>
      <rPr>
        <sz val="11"/>
        <rFont val="Calibri"/>
        <family val="2"/>
        <scheme val="minor"/>
      </rPr>
      <t>Se evidencia que el Ministerio no ha realizado acciones efectivas tendientes a implementar la Estrategia GEL (Gobierno en Línea), además se encuentra ausencia de un esquema de Gobierno TI alineado con la estrategia misional y con el Modelo Integrado de Planeación y Gestión, que estructure y direccione el flujo de las decisiones de TI.</t>
    </r>
  </si>
  <si>
    <r>
      <rPr>
        <b/>
        <sz val="11"/>
        <rFont val="Calibri"/>
        <family val="2"/>
        <scheme val="minor"/>
      </rPr>
      <t xml:space="preserve">Hallazgo No. 2- Avance en la implementación de los componentes. </t>
    </r>
    <r>
      <rPr>
        <sz val="11"/>
        <rFont val="Calibri"/>
        <family val="2"/>
        <scheme val="minor"/>
      </rPr>
      <t xml:space="preserve">
Se evidencia desfase en la implementación de los cuatro (4) componentes que operativizan la estrategia de Gobierno en Línea, establecidos en el artículo 2.2.9.1.2.1 del Decreto 1078 de 2015. Dichos componentes, son los que a continuación se relacionan: TIC para Servicios, TIC para el Gobierno Abierto, TIC para la Gestión y, Seguridad y Privacidad de la información .</t>
    </r>
  </si>
  <si>
    <r>
      <t xml:space="preserve">Hallazgo No. 3- Consistencia y Coherencia de la Información reportada como evidencia de cumplimiento en las preguntas FURAG – Estrategia de Gobierno en Línea. Administrativa.
</t>
    </r>
    <r>
      <rPr>
        <sz val="11"/>
        <rFont val="Calibri"/>
        <family val="2"/>
        <scheme val="minor"/>
      </rPr>
      <t>La  Contraloría General de la República, sobre una selectiva[1] de preguntas FURAG, relativas al desarrollo e implementación de la Política de Gobierno en Línea, efectúo verificación sobre las evidencias que soportaron las respuestas suministradas por el Ministerio, en términos de consistencia y coherencia de la información, la cual refleja el grado de  implementación de los componentes de la Política los cuales, buscan obtener los siguientes propósitos: “(…) lograr que los ciudadanos cuenten con servicios en línea de muy alta calidad, impulsar el empoderamiento y la colaboración de los ciudadanos con el Gobierno, encontrar diferentes formas para que la gestión en las entidades públicas sea óptima gracias al uso estratégico de la tecnología y garantizar la seguridad y la privacidad de la información.”[2] Al respecto es de señalar, que como resultado de dicha verificación sobre una muestra de  151 criterios, se obtuvo que el 65.56% es consistente con lo reportado, 26.49% no presenta consistencia y coherencia con lo informado y un 7.94% cumple parcialmente.</t>
    </r>
  </si>
  <si>
    <r>
      <t xml:space="preserve">Hallazgo No. 4- Director de Tecnologías y Sistemas de Información. 
</t>
    </r>
    <r>
      <rPr>
        <sz val="11"/>
        <rFont val="Calibri"/>
        <family val="2"/>
        <scheme val="minor"/>
      </rPr>
      <t>Al revisar la estructura organizacional en el Ministerio de Transporte, se encontró que existe un Grupo de Informática, el cual depende de la Secretaria General y no directamente del representante legal. 
El artículo 45 de la Ley 1753 de 2015 señala en el parágrafo 2 literal b), “…b) Director de Tecnologías y Sistemas de Información. Las entidades estatales tendrán un Director de Tecnologías y Sistemas de Información responsable de ejecutar los planes, programas y proyectos de tecnologías y sistemas de información en la respectiva entidad. Para tales efectos, cada entidad pública efectuará los ajustes necesarios en sus estructuras organizacionales, de acuerdo con sus disponibilidades presupuestales, sin incrementar los gastos de personal. El Director de Tecnologías y Sistemas de Información reportará directamente al representante legal de la entidad a la que pertenezca y se acogerá a los lineamientos que en materia de TI defina el Min TIC”.</t>
    </r>
  </si>
  <si>
    <r>
      <t xml:space="preserve">Hallazgo No. 5- Datos abiertos. 
</t>
    </r>
    <r>
      <rPr>
        <sz val="11"/>
        <rFont val="Calibri"/>
        <family val="2"/>
        <scheme val="minor"/>
      </rPr>
      <t>En el link www.datos.gov.co se evidencia que el Ministerio tenía publicado cuatro (4) conjuntos de datos abiertos:1) inspección fluvial, 2) Direcciones Territoriales, 3)Registro Nacional de Tránsito y 4) Avalúo de Vehículos. El informe de diagnóstico de Tecnología de la Información", señala: ''...el Ministerio de Transporte ha publicado un grupo de datos abiertos (4 conjuntos de datos aproximadamente), sin embargo, se evidencia la necesidad de publicar más datos y difundir su publicación a través de diferentes medios". En la respuesta a la observación al respecto", el ministerio señala: "A la fecha se encuentran publicados once (11) grupos de datos abiertos", es de aclarar que en la vigencia 2017 solo contaba con 4 conjuntos de datos publicados: los 7 restantes fueron publicados en marzo y abril de 2018. Así mismo señala en la mencionada respuesta: "Se está estructurando la publicación de cincuenta (50) datos abiertos ...". Con lo anterior se evidencia que los datos abiertos publicados no cubren la totalidad de temas de interés derivados de su función misional, es decir, son parciales. También se cuenta con debilidades en monitoreo por parte de la entidad acerca de la calidad y el uso de datos abiertos publicados, puesto que es sólo en la vigencia 2018 que se está actualizando los datos a publicar. Lo antes expuesto, no permite fomentar actividades de retroalimentación entre las diferentes entidades del estado en forma oportuna y veraz, a través de acciones de colaboración con los usuarios, ciudadanos y grupos de interés, mediante la habilitación de herramientas TI. Así mismo se inobserva el artículo 2.2.9.1.1.4 del decreto 1078 de 2015- Principios y fundamentos de la Estrategia de Gobierno en línea (publicidad y Transparencia).</t>
    </r>
  </si>
  <si>
    <r>
      <t xml:space="preserve">Hallazgo No. 6- Ventanilla Única de Trámites. 
</t>
    </r>
    <r>
      <rPr>
        <sz val="11"/>
        <rFont val="Calibri"/>
        <family val="2"/>
        <scheme val="minor"/>
      </rPr>
      <t xml:space="preserve">Se evidencia que el Ministerio, no cuenta con Ventanilla Única, la cual es la herramienta que le permite realizar los trámites y servicios dispuestos en línea por el Ministerio para el cumplimiento de sus funciones misionales, con  el fin de evitar desplazamientos, hacer filas, ahorrar tiempo y dinero, con resultados eficientes y confiables, pues las dependencias y entidades trabajarían de forma articulada para hacer más sencillos los trámites que necesitan los ciudadanos en el sector Transporte, pues es el Ministerio el rector de la política en materia de Transporte. </t>
    </r>
  </si>
  <si>
    <r>
      <t>Hallazgo No. 7-</t>
    </r>
    <r>
      <rPr>
        <sz val="11"/>
        <rFont val="Calibri"/>
        <family val="2"/>
        <scheme val="minor"/>
      </rPr>
      <t xml:space="preserve"> </t>
    </r>
    <r>
      <rPr>
        <b/>
        <sz val="11"/>
        <rFont val="Calibri"/>
        <family val="2"/>
        <scheme val="minor"/>
      </rPr>
      <t xml:space="preserve">Tramites y Servicios en línea – Administrativa con presunta connotación Disciplinaria.
</t>
    </r>
    <r>
      <rPr>
        <sz val="11"/>
        <rFont val="Calibri"/>
        <family val="2"/>
        <scheme val="minor"/>
      </rPr>
      <t>En el instrumento FURAG señala el Ministerio que de 67 trámites y servicios administrativos con que cuenta, 4 se encuentran en línea o parcialmente en línea, lo cual equivale al 6%, siendo este porcentaje muy bajo para la prestación de servicios en línea.</t>
    </r>
  </si>
  <si>
    <r>
      <t xml:space="preserve">Hallazgo No. 8- Plan Estratégico de Tecnología de la Información- PETI- 
</t>
    </r>
    <r>
      <rPr>
        <sz val="11"/>
        <rFont val="Calibri"/>
        <family val="2"/>
        <scheme val="minor"/>
      </rPr>
      <t xml:space="preserve">La Guía Técnica G-ES-06 V1 -Guía de Como Estructura Plan Estratégico de Tecnología de la Información- PETI, expedida por el MINCIT, señala que conforme al Marco de Referencia de Arquitectura Empresarial para la Gestión de TI del Estado colombiano, el Plan Estratégico de las Tecnologías de la Información y Comunicaciones (en adelante PETI) es el artefacto que se utiliza para expresar la Estrategia de TI. El PETI hace parte integral de la estrategia de la institución y es el resultado de un adecuado ejercicio de planeación estratégica de TI.
El informe de diagnóstico de Tecnología de la Información , señala: “El Ministerio de Transporte no cuenta con un Plan Estratégico de Tecnologías de Información (PETI), ni con Arquitectura Empresarial”. </t>
    </r>
  </si>
  <si>
    <r>
      <t>Hallazgo No. 9-</t>
    </r>
    <r>
      <rPr>
        <sz val="11"/>
        <rFont val="Calibri"/>
        <family val="2"/>
        <scheme val="minor"/>
      </rPr>
      <t xml:space="preserve"> </t>
    </r>
    <r>
      <rPr>
        <b/>
        <sz val="11"/>
        <rFont val="Calibri"/>
        <family val="2"/>
        <scheme val="minor"/>
      </rPr>
      <t xml:space="preserve">Implementación de Arquitectura Empresarial- 
</t>
    </r>
    <r>
      <rPr>
        <sz val="11"/>
        <rFont val="Calibri"/>
        <family val="2"/>
        <scheme val="minor"/>
      </rPr>
      <t>El Articulo 2.2.9.1.1.3 del decreto 1078 de 2015 señala: “…Definiciones: ARQUITECTURA EMPRESARIAL: Es una práctica estratégica que consiste en analizar integralmente las entidades desde diferentes perspectivas o dimensiones, con el propósito de obtener, evaluar y diagnosticar su estado actual y establecer la transformación necesaria. El objetivo es generar valor a través de las Tecnologías de la Información para que se ayude a materializar la visión de la entidad.
El informe de diagnóstico de Tecnología de la Información , señala: “El Ministerio de Transporte no cuenta con un Plan Estratégico de Tecnologías de Información (PETI), ni con Arquitectura Empresarial”, “En relación a la gestión y planeación de los componentes de información se han adelantado esfuerzos para definir un esquema de gobierno de dichos componentes y para identificar los componentes de información más relevantes. Sin embargo, hace falta documentar los componentes de información de acuerdo con el Marco de Referencia de Arquitectura Empresarial”.</t>
    </r>
  </si>
  <si>
    <r>
      <t xml:space="preserve">Hallazgo No. 10- Cumplimiento con el Esquema de Gobierno de TI. 
</t>
    </r>
    <r>
      <rPr>
        <sz val="11"/>
        <rFont val="Calibri"/>
        <family val="2"/>
        <scheme val="minor"/>
      </rPr>
      <t>En la verificación al instrumento y la respuesta dada por el Ministerio a la pregunta 47 (Furag 126) la entidad manifiesta que no cuenta con lo siguiente: indicadores de TI, instancias de decisión de TI, definición de roles y responsabilidades de TI y estructura organizacional del área de TI.
Al contar de manera incompleta con el esquema de gobierno de TI, el cual da las pautas, herramientas y guías para definir instancias que permitan guiar la toma de decisiones alrededor de la adecuada gestión y operación de las tecnologías de la información, no es posible identificar, definir y especificar las necesidades de sistematización y apoyo tecnológico a los procesos de la institución a partir del mapa de procesos del Modelo Integrado de Planeación y Gestión de la institución, de tal manera que desde su diseño se incorporen facilidades tecnológicas que contribuyan a lograr transversalidad, coordinación, articulación, mayor eficiencia y oportunidad a nivel institucional y sectorial para obtener menores costos, mejores servicios, menores riesgos y mayor seguridad.</t>
    </r>
  </si>
  <si>
    <r>
      <t xml:space="preserve">Hallazgo No. 11- Catálogo de componentes de información (datos, información y flujos de información). Administrativa con presunta incidencia Disciplinaria.
</t>
    </r>
    <r>
      <rPr>
        <sz val="11"/>
        <rFont val="Calibri"/>
        <family val="2"/>
        <scheme val="minor"/>
      </rPr>
      <t>El ministerio en la pregunta 131 Furag señala que no cuenta con los siguientes catálogos de componentes de información  : datos, información y flujos de información; al verificar los soportes allegados, se evidencia que no cuenta estos catálogos de componentes de información conforme a los lineamientos establecidos en guía G.INF.07 Guía Técnica Construcción del Catálogo de Componentes de Información del MINTIC.
Al no contar con estos catálogos de componentes de información, el Ministerio queda en desventaja para implementar gestión tecnológica, mejora de procesos internos e intercambio de información. Igualmente, no tendría la herramienta para la gestión y aprovechamiento de la información para el análisis, toma de decisiones y el mejoramiento permanente, con un enfoque integral para una respuesta articulada de gobierno y hacer más eficaz la gestión administrativa.</t>
    </r>
  </si>
  <si>
    <r>
      <t xml:space="preserve">Hallazgo No. 12 - Diagramas de interacción e interoperabilidad de sus sistemas de información. Administrativa. 
</t>
    </r>
    <r>
      <rPr>
        <sz val="11"/>
        <rFont val="Calibri"/>
        <family val="2"/>
        <scheme val="minor"/>
      </rPr>
      <t>El Marco de Referencia de Arquitectura TI Colombia, establece el lineamiento LI.SIS.01 Definición estratégica de los sistemas de información, y la guía G.SIS.01 Guía del dominio de Sistemas de Información (numeral 2.2 Definición estratégica de los sistemas de información), que busca definir y documentar la arquitectura de los sistemas de información de la institución identificando los diferentes componentes y la forma en que interactúan entre sí, así como la relación con los demás dominios de la Arquitectura Empresarial. Dentro de esta documentación, se deben definir diagramas de primer y segundo nivel con las diferentes categorías de sistemas de información.
Sin embargo, se concluye que existen debilidades, en vista de que no se tienen identificados la totalidad de sistemas de información de la entidad y su interacción, detallando vistas de primer y segundo nivel, que muestren visualmente la comunicación entre los diferentes sistemas, que incluya todos los sistemas misionales, administrativos, financieros, de apoyo, y portal(es) de la Entidad, tal como lo establece el lineamiento y la guía referenciadas inicialmente.</t>
    </r>
  </si>
  <si>
    <r>
      <t>Hallazgo No. 13 - Ciclo de vida de los sistemas de información - Administrativa. 
E</t>
    </r>
    <r>
      <rPr>
        <sz val="11"/>
        <rFont val="Calibri"/>
        <family val="2"/>
        <scheme val="minor"/>
      </rPr>
      <t>l Ministerio no está gestionando adecuadamente el ciclo de vida de los sistemas de información, abarcando todas las etapas establecidas en los lineamientos del Marco de referencia de Arquitectura de TI Colombia (LI.SIS.05 ,LI.SIS.12, LI.SIS.13, LI.SIS.14, LI.SIS.15, LI.SIS.16, LI.SIS.17) y la Guía G.SIS.01 Guía del dominio de Sistemas de Información, numeral 4 CICLO DE VIDA DE LOS SISTEMAS DE INFORMACIÓN, que se hace necesario a fin de construir software que cumpla con los verdaderos requerimientos de los clientes y la Entidad, y que cumplan con los lineamientos y estándares de calidad exigidos.</t>
    </r>
  </si>
  <si>
    <r>
      <t xml:space="preserve">Hallazgo No. 14 - Arquitecturas de referencia y solución de sus sistemas de información - Administrativa.
</t>
    </r>
    <r>
      <rPr>
        <sz val="11"/>
        <rFont val="Calibri"/>
        <family val="2"/>
        <scheme val="minor"/>
      </rPr>
      <t xml:space="preserve">El Marco de Referencia de Arquitectura TI Colombia, establece los lineamientos LI.SIS.03 Arquitecturas de referencia de sistemas de información, y LI.SIS.04 Arquitecturas de solución de sistemas de información, con el propósito de orientar el diseño de cualquier arquitectura de solución bajo parámetros, patrones y atributos de calidad definidos. 
Respecto a este criterio, se detectó a partir de la verificación de las evidencias aportadas por el Ministerio, que la entidad no ha establecido una arquitectura de referencia dentro del proceso de gestión de tecnología e informática.
</t>
    </r>
  </si>
  <si>
    <r>
      <t xml:space="preserve">Hallazgo No. 15 - Arquitectura de servicios tecnológicos. 
</t>
    </r>
    <r>
      <rPr>
        <sz val="11"/>
        <rFont val="Calibri"/>
        <family val="2"/>
        <scheme val="minor"/>
      </rPr>
      <t xml:space="preserve">La estrategia de Gobierno en Línea establece en el componente TIC para la gestión, el criterio Planeación y Gestión de los Servicios Tecnológicos, el cual tiene como uno de sus objetivos que la entidad cuente con una arquitectura de servicios tecnológicos, documentada para soportar los sistemas y servicios de información. 
De acuerdo a lo verificado en FURAG, el Ministerio no tiene establecidos ni documentados los lineamientos, estándares y los diferentes artefactos orientados a la definición y diseño de la Arquitectura de la infraestructura tecnológica de la entidad.
Tampoco se evidencia que cuenten con un Plan de capacidad de los servicios tecnológicos, en donde se identifiquen las capacidades actuales de los Servicios Tecnológicos y se proyecten las capacidades futuras requeridas para un óptimo funcionamiento, de acuerdo a lo establecido en la Guía G.ST.01 Guía del dominio de Servicios Tecnológicos, numeral 1.2.2. Gestión de la capacidad. </t>
    </r>
  </si>
  <si>
    <r>
      <t>Hallazgo No. 16-</t>
    </r>
    <r>
      <rPr>
        <sz val="11"/>
        <rFont val="Calibri"/>
        <family val="2"/>
        <scheme val="minor"/>
      </rPr>
      <t xml:space="preserve"> </t>
    </r>
    <r>
      <rPr>
        <b/>
        <sz val="11"/>
        <rFont val="Calibri"/>
        <family val="2"/>
        <scheme val="minor"/>
      </rPr>
      <t>Publicación de los servicios de intercambio de Componentes de información. 
L</t>
    </r>
    <r>
      <rPr>
        <sz val="11"/>
        <rFont val="Calibri"/>
        <family val="2"/>
        <scheme val="minor"/>
      </rPr>
      <t>a entidad no está cumpliendo con lo establecido en el Marco de Referencia y el Marco para la Interoperabilidad del Gobierno en línea, en cuanto a la publicación de los servicios de intercambio de información a través de la Plataforma de Interoperabilidad del Estado Colombiano. Esto para contribuir a que las entidades públicas estén conectadas y operen de manera articulada como un único gran sistema, que actúe de forma eficiente y le brinde a la ciudadanía, empresas y otras entidades información oportuna, trámites ágiles y mejores servicios.</t>
    </r>
  </si>
  <si>
    <r>
      <t xml:space="preserve">Hallazgo No. 17- Trazabilidad sobre las transacciones realizadas en los sistemas de información. Administrativo.
</t>
    </r>
    <r>
      <rPr>
        <sz val="11"/>
        <rFont val="Calibri"/>
        <family val="2"/>
        <scheme val="minor"/>
      </rPr>
      <t xml:space="preserve">No permite que en caso de requerirse se cuente con insumos para realizar procesos de auditoría y control interno. Así mismo que se puedan realizar análisis de eventos e inconsistencias, a fin de servir de insumo para la gestión de incidentes, identificación de controles correctivos y posibles mejoras, como lo sugiere la norma ISO/IEC 27002:2013, en su numeral 12.4, que hace referencia a que “Se deberían elaborar, conservar y revisar regularmente los registros acerca de actividades del usuario, excepciones, fallas y eventos de seguridad de la información”. </t>
    </r>
  </si>
  <si>
    <r>
      <t xml:space="preserve">Hallazgo No. 18- Cumplimiento en automatización de procesos y procedimientos internos. 
</t>
    </r>
    <r>
      <rPr>
        <sz val="11"/>
        <rFont val="Calibri"/>
        <family val="2"/>
        <scheme val="minor"/>
      </rPr>
      <t>Se evidencia que el Ministerio en lo que corresponde al desarrollo de sus funciones misionales, no cumple con la obligación que le corresponde de identificar y priorizar las acciones o proyectos a implementar para la automatización de todos sus procesos y procedimientos, con el fin de agilizar la prestación de los servicios, mejorar la calidad, así como el mejoramiento continuo. Lo anterior coloca en desventaja a la entidad en términos de interoperabilidad y eficiencia en el cumplimiento de sus funciones, frente a las entidades que si cuentan con el desarrollo de TI.</t>
    </r>
  </si>
  <si>
    <r>
      <t xml:space="preserve">Hallazgo No. 19 - Diagnóstico de Seguridad y Privacidad de la Información. 
</t>
    </r>
    <r>
      <rPr>
        <sz val="11"/>
        <rFont val="Calibri"/>
        <family val="2"/>
        <scheme val="minor"/>
      </rPr>
      <t>Para realizar un diagnóstico de Seguridad y privacidad de la Información en la Entidad, donde se identifique de manera clara su estado actual y la brecha existente, la entidad debe diligenciar el “Instrumento de Evaluación MSPI” de acuerdo a los lineamientos e instructivo establecidos en el Modelo de Seguridad y Privacidad de la Información MSPI, publicado por Min TIC para contribuir a la Implementación de la Estrategia de Gobierno en Línea en cumplimiento del Decreto Único Reglamentario 1078 de 2015.
En respuesta a la comunicación de observaciones, la entidad argumenta que desde 2012 apropiaron los lineamientos de la norma técnica ISO 27001, y que en el 2016 realizó un diagnóstico evaluando los controles de la Norma NTC-ISO/IEC 27001:2013, estableciendo porcentaje de cumplimiento y una justificación donde determinan si están aplicando el control. Sin embargo, aún no se ha realizado el proceso de actualización y alineación con las directrices de la estrategia de gobierno en línea, y no se ha actualizado teniendo en cuenta la infraestructura alojada en el Datacenter externo.</t>
    </r>
  </si>
  <si>
    <r>
      <t xml:space="preserve">Hallazgo No. 20- Procedimientos, roles y responsabilidades dentro del MSPI. 
</t>
    </r>
    <r>
      <rPr>
        <sz val="11"/>
        <rFont val="Calibri"/>
        <family val="2"/>
        <scheme val="minor"/>
      </rPr>
      <t>El Ministerio a la pregunta 153 Furag, aporta el proyecto de acto administrativo del comité de Gestión Institucional, el cual aún no ha sido suscrito, aprobado y socializado. 
Conforme a lo expuesto, en la vigencia 2017 el ministerio no contaba con acto administrativo que plasme procedimiento, roles y responsabilidades para la implementación del Modelo de Seguridad y Privacidad de la Información MSPI, con el objetivo de preservar la confidencialidad, integridad, disponibilidad de los activos de información, garantizando su buen uso y la privacidad de los datos.
La ausencia de definición de políticas, procedimientos y roles de Seguridad de la información expone a la entidad a la pérdida y/o uso indebido de información, contrariando el objetivo de preservar la confidencialidad, integridad, disponibilidad de los activos de información.</t>
    </r>
  </si>
  <si>
    <r>
      <t xml:space="preserve">Hallazgo No. 21 - Diagnóstico y estrategia de transición de IPv4 a IPv6. Administrativo.
</t>
    </r>
    <r>
      <rPr>
        <sz val="11"/>
        <rFont val="Calibri"/>
        <family val="2"/>
        <scheme val="minor"/>
      </rPr>
      <t>La entidad no logró gestionar efectivamente los recursos para iniciar el proceso de diagnóstico y proceso de transición de IPv4 a IPv6, ni tampoco se refleja que haya actualizado y priorizado dentro del PETI este proyecto. Por lo anterior no se justifica el atraso en esta implementación.</t>
    </r>
  </si>
  <si>
    <r>
      <t xml:space="preserve">Hallazgo No. 22- Actualización de Inventario de Activos de Información. Administrativa.
</t>
    </r>
    <r>
      <rPr>
        <sz val="11"/>
        <rFont val="Calibri"/>
        <family val="2"/>
        <scheme val="minor"/>
      </rPr>
      <t>En lo que respecta a la metodología de gestión de activos de información, la entidad aporta inventario de activos de información sin actualizar, el cual cuenta con 383 activos identificados con su clasificación, responsable y custodios. No obstante lo anterior, es deber de la entidad desarrollar una metodología de gestión de activos que le permita generar un inventario de activos de información exacto, actualizado y consistente, que a su vez permita definir la criticidad de los activos de información, sus propietarios, custodios y usuarios.
En la respuesta el Ministerio señala que en la vigencia auditada actualizó inventarios de activos de información, pero no aporta la evidencia que lo demuestre.</t>
    </r>
  </si>
  <si>
    <r>
      <t xml:space="preserve">Hallazgo No. 23- Riesgos de Seguridad y Privacidad de la Información.
</t>
    </r>
    <r>
      <rPr>
        <sz val="11"/>
        <rFont val="Calibri"/>
        <family val="2"/>
        <scheme val="minor"/>
      </rPr>
      <t xml:space="preserve">
El informe de diagnóstico de Tecnología de la Información , señala: “·… No se encuentra documentada la metodología para la gestión de riesgos de seguridad y privacidad de la información”.
El Manual de Gobierno en línea – Componente Seguridad y Privacidad de la Información, establecido por el Ministerio de Tecnologías de la Información y las Comunicaciones (MINTIC), señala que la entidad debe contar con diagnóstico de seguridad y privacidad de la información e identificar y analizar los riesgos existentes.</t>
    </r>
  </si>
  <si>
    <r>
      <t xml:space="preserve">Hallazgo No. 24- Plan de Tratamiento de Riesgos de Seguridad y Privacidad de la Información. Administrativa. 
</t>
    </r>
    <r>
      <rPr>
        <sz val="11"/>
        <rFont val="Calibri"/>
        <family val="2"/>
        <scheme val="minor"/>
      </rPr>
      <t>En la revisión del instrumento de evaluación a implementación de política GEL preguntas 66 al 71 se evidencia que el Ministerio señala “…. Generó y aprobó el plan control operacional, en el cual se indica la metodología para implementar las medidas de seguridad definidas en el plan de tratamiento de riesgos”. Al revisar las evidencias aportadas a Furag (pregunta 160) no se encontró el soporte acerca de la implementación del Plan de Tratamiento de riesgos de Seguridad de la Información.
Al no contar de manera oficial, con Plan de Tratamiento de riesgos de Seguridad de la Información, no es posible para el Ministerio implementar acciones de mejora continua que garanticen el cumplimiento de Seguridad y Privacidad de la Información y expone a la entidad a la perdida y/o uso indebido de información, contrariando el objetivo de preservar la confidencialidad, integridad, disponibilidad de los activos de información.</t>
    </r>
  </si>
  <si>
    <r>
      <t xml:space="preserve">
Hallazgo No. 25- Plan de comunicación, sensibilización y capacitación en lo referente a seguridad y privacidad de la información. Administrativa. 
</t>
    </r>
    <r>
      <rPr>
        <sz val="11"/>
        <rFont val="Calibri"/>
        <family val="2"/>
        <scheme val="minor"/>
      </rPr>
      <t xml:space="preserve">Con la ausencia del Plan de comunicaciones, y de la capacitación y sensibilización en temas de seguridad y privacidad de la información, no le es posible al Ministerio hacer las mediciones necesarias para calificar la operación y efectividad de los controles, estableciendo niveles de cumplimiento y de protección de los principios de seguridad y privacidad de la información. </t>
    </r>
  </si>
  <si>
    <r>
      <t xml:space="preserve">Hallazgo No. 26- Seguimiento y supervisión contractual. Administrativo con presunta incidencia disciplinaria. 
</t>
    </r>
    <r>
      <rPr>
        <sz val="11"/>
        <rFont val="Calibri"/>
        <family val="2"/>
        <scheme val="minor"/>
      </rPr>
      <t>No se evidencian efectivos controles como tampoco informes de seguimiento y soportes, donde se refleje el análisis, pronunciamiento o acciones adelantadas por el supervisor, respecto de los aspectos indicados en el manual de supervisión, además las carpetas de seguimiento y evidencia contractual, son un simple referente de archivo documental, sin que puedan tenerse como un mecanismo de control a la ejecución y cumplimiento de los objetos o actividades contractuales, y mucho menos, como la herramienta que en tiempo real y con inmediatez,  le permita al ordenador del gasto o a quien lo requiera, verificar y obtener una contextualización de las actividades de ejecución, para tomar decisiones, liquidar el contrato o conocer sus incidencias.</t>
    </r>
  </si>
  <si>
    <t>i) Gestionar los procesos que conlleven al establecimiento del esquema de sede electrónica para el Ministerio de Transporte
ii) Articular y validar los tramites que se realizan en el Ministerio de Transporte ya sea desde la misma entidad como los que se realizaran en el nuevo RUNT  atendiendo al componente de TIC para la sociedad
iii) Gestionar la asignación de recursos destinados al proyecto de sede electrónica del Ministerio de Transporte que responderá al esquema de ventanilla única de tramites y servicios.</t>
  </si>
  <si>
    <t>i) Definir los trámites y servicios viables de realizar en línea en el contexto del esquema de sede electrónica que responde a los enfoques de ventanilla única.
ii) Realizar, Presentar y gestionar una propuesta ante las altas directivas de modificación a la normatividad que exige radicación física, todo esto, atendiendo lo referente a sede electrónica y enfoques de ventanilla Única de Trámites.
iii) Gestionar recursos destinados a automatizar servicios y tramites en línea
iv). Gestionar y adelantar proceso contractual para los tramites en línea.
v). Gestionar la incorporación de los trámites relacionados con el RUNT en la nueva Concesión.</t>
  </si>
  <si>
    <t xml:space="preserve">
i) Gestionar recursos (Reformular proyecto de inversión, solicitando recurso humano, tecnológico y financiero.)
ii)Formular el Plan Gobierno de Tecnologías de la Información PGTI-2018-2022.
iii). Ejecución de la primera fase del PGTI-2018 ,  que incluya dentro de sus actividades iv) Diseño de la primera versión de un Instrumento que defina la  Arquitecturas de referencia de sistemas de información, y  ii) Arquitecturas de solución de sistemas de información .</t>
  </si>
  <si>
    <t>i)Gestionar recursos (Reformular proyecto de inversión, solicitando recurso humano, tecnológico y financiero.)
ii) Formular el Plan Gobierno de Tecnologías de la Información PGTI-2018-2022.
iii) Ejecución de la primera fase del PGTI-2018 ,  que incluya dentro de sus actividades 1) instrumento que documente el procedimiento para actualizar los activos de información 2) socializar con las áreas que operar los sistemas de información 3) publicar el inventario con apoyo del grupo de prensa en los medios indicados.</t>
  </si>
  <si>
    <t>ESTRATEGIA GEL - VIGENCIA 2017</t>
  </si>
  <si>
    <t>VIGENCIA 2017 AUD FINANCIERA</t>
  </si>
  <si>
    <t>PERIODO FISCAL QUE CUBRE 2010-2012-2013-2014-2015-2016-2017 FINANCIERA Y CUMPLIMIENTO GEL- MERCURIO y ASBESTO - Runt 2015-Runt 2011-SEGURIDAD VIAL 2012 - SEGURIDAD VIAL 2013 - TRANSPORTE Y LOGÍSTICA</t>
  </si>
  <si>
    <t>VIGENCIA 2017 - FINANCIERA</t>
  </si>
  <si>
    <t>VIGENCIA 2017 - ESTRATEGIA GEL</t>
  </si>
  <si>
    <r>
      <t xml:space="preserve">HALLAZGO 1. - Responsabilidad de la Implementación de la Estrategia GEL. 
</t>
    </r>
    <r>
      <rPr>
        <sz val="10"/>
        <rFont val="Calibri"/>
        <family val="2"/>
        <scheme val="minor"/>
      </rPr>
      <t>Se evidencia que el Ministerio no ha realizado acciones efectivas tendientes a implementar la Estrategia GEL (Gobierno en Línea), además se encuentra ausencia de un esquema de Gobierno TI alineado con la estrategia misional y con el Modelo Integrado de Planeación y Gestión, que estructure y direccione el flujo de las decisiones de TI.</t>
    </r>
  </si>
  <si>
    <r>
      <rPr>
        <b/>
        <sz val="10"/>
        <rFont val="Calibri"/>
        <family val="2"/>
        <scheme val="minor"/>
      </rPr>
      <t xml:space="preserve">Hallazgo No. 2- Avance en la implementación de los componentes. </t>
    </r>
    <r>
      <rPr>
        <sz val="10"/>
        <rFont val="Calibri"/>
        <family val="2"/>
        <scheme val="minor"/>
      </rPr>
      <t xml:space="preserve">
Se evidencia desfase en la implementación de los cuatro (4) componentes que operativizan la estrategia de Gobierno en Línea, establecidos en el artículo 2.2.9.1.2.1 del Decreto 1078 de 2015. Dichos componentes, son los que a continuación se relacionan: TIC para Servicios, TIC para el Gobierno Abierto, TIC para la Gestión y, Seguridad y Privacidad de la información .</t>
    </r>
  </si>
  <si>
    <r>
      <t>i) Gestionar con tres entidades del Estado que haya avanzado en la implementación de los 4 componentes, la  de transferencia de conocimiento y casos de éxito para que el Ministerio de Transporte incremente los porcentajes de avance.
ii) Implementar los criterios viabilizados
ii</t>
    </r>
    <r>
      <rPr>
        <sz val="10"/>
        <color theme="1"/>
        <rFont val="Calibri"/>
        <family val="2"/>
        <scheme val="minor"/>
      </rPr>
      <t xml:space="preserve">i) Presentar propuesta que continúe articulando los componentes mencionados y  gestionaran los recursos requeridos. </t>
    </r>
  </si>
  <si>
    <r>
      <t xml:space="preserve">Hallazgo No. 3- Consistencia y Coherencia de la Información reportada como evidencia de cumplimiento en las preguntas FURAG – Estrategia de Gobierno en Línea. Administrativa.
</t>
    </r>
    <r>
      <rPr>
        <sz val="10"/>
        <rFont val="Calibri"/>
        <family val="2"/>
        <scheme val="minor"/>
      </rPr>
      <t>La  Contraloría General de la República, sobre una selectiva[1] de preguntas FURAG, relativas al desarrollo e implementación de la Política de Gobierno en Línea, efectúo verificación sobre las evidencias que soportaron las respuestas suministradas por el Ministerio, en términos de consistencia y coherencia de la información, la cual refleja el grado de  implementación de los componentes de la Política los cuales, buscan obtener los siguientes propósitos: “(…) lograr que los ciudadanos cuenten con servicios en línea de muy alta calidad, impulsar el empoderamiento y la colaboración de los ciudadanos con el Gobierno, encontrar diferentes formas para que la gestión en las entidades públicas sea óptima gracias al uso estratégico de la tecnología y garantizar la seguridad y la privacidad de la información.”[2] Al respecto es de señalar, que como resultado de dicha verificación sobre una muestra de  151 criterios, se obtuvo que el 65.56% es consistente con lo reportado, 26.49% no presenta consistencia y coherencia con lo informado y un 7.94% cumple parcialmente.</t>
    </r>
  </si>
  <si>
    <r>
      <t xml:space="preserve">i) Gestionar recursos (Talento Humano, financiero y tecnológico)
ii) Diseñar, implementar y mantener una solución de software con acceso a los delegados por dependencia que almacene las Evidencias relacionadas con las preguntas de FURAG para mantener coherencia de la información.
</t>
    </r>
    <r>
      <rPr>
        <sz val="10"/>
        <color theme="1"/>
        <rFont val="Calibri"/>
        <family val="2"/>
        <scheme val="minor"/>
      </rPr>
      <t xml:space="preserve">iii) A partir de la Solución de Software, presentar propuesta ante la alta dirección para que se continúe el desarrollo articuladamente de la estrategia GEL y así, elevar ya sea los índices asociados al FURAG y los procesos de TI que se requieren desde el punto de vista de gestión para mantener los procesos actualizados en el DARUMA del Ministerio de Transporte. </t>
    </r>
  </si>
  <si>
    <r>
      <t xml:space="preserve">Hallazgo No. 4- Director de Tecnologías y Sistemas de Información. 
</t>
    </r>
    <r>
      <rPr>
        <sz val="10"/>
        <rFont val="Calibri"/>
        <family val="2"/>
        <scheme val="minor"/>
      </rPr>
      <t>Al revisar la estructura organizacional en el Ministerio de Transporte, se encontró que existe un Grupo de Informática, el cual depende de la Secretaria General y no directamente del representante legal. 
El artículo 45 de la Ley 1753 de 2015 señala en el parágrafo 2 literal b), “…b) Director de Tecnologías y Sistemas de Información. Las entidades estatales tendrán un Director de Tecnologías y Sistemas de Información responsable de ejecutar los planes, programas y proyectos de tecnologías y sistemas de información en la respectiva entidad. Para tales efectos, cada entidad pública efectuará los ajustes necesarios en sus estructuras organizacionales, de acuerdo con sus disponibilidades presupuestales, sin incrementar los gastos de personal. El Director de Tecnologías y Sistemas de Información reportará directamente al representante legal de la entidad a la que pertenezca y se acogerá a los lineamientos que en materia de TI defina el Min TIC”.</t>
    </r>
  </si>
  <si>
    <r>
      <t xml:space="preserve">Hallazgo No. 5- Datos abiertos. 
</t>
    </r>
    <r>
      <rPr>
        <sz val="10"/>
        <rFont val="Calibri"/>
        <family val="2"/>
        <scheme val="minor"/>
      </rPr>
      <t>En el link www.datos.gov.co se evidencia que el Ministerio tenía publicado cuatro (4) conjuntos de datos abiertos:1) inspección fluvial, 2) Direcciones Territoriales, 3)Registro Nacional de Tránsito y 4) Avalúo de Vehículos. El informe de diagnóstico de Tecnología de la Información", señala: ''...el Ministerio de Transporte ha publicado un grupo de datos abiertos (4 conjuntos de datos aproximadamente), sin embargo, se evidencia la necesidad de publicar más datos y difundir su publicación a través de diferentes medios". En la respuesta a la observación al respecto", el ministerio señala: "A la fecha se encuentran publicados once (11) grupos de datos abiertos", es de aclarar que en la vigencia 2017 solo contaba con 4 conjuntos de datos publicados: los 7 restantes fueron publicados en marzo y abril de 2018. Así mismo señala en la mencionada respuesta: "Se está estructurando la publicación de cincuenta (50) datos abiertos ...". Con lo anterior se evidencia que los datos abiertos publicados no cubren la totalidad de temas de interés derivados de su función misional, es decir, son parciales. También se cuenta con debilidades en monitoreo por parte de la entidad acerca de la calidad y el uso de datos abiertos publicados, puesto que es sólo en la vigencia 2018 que se está actualizando los datos a publicar. Lo antes expuesto, no permite fomentar actividades de retroalimentación entre las diferentes entidades del estado en forma oportuna y veraz, a través de acciones de colaboración con los usuarios, ciudadanos y grupos de interés, mediante la habilitación de herramientas TI. Así mismo se inobserva el artículo 2.2.9.1.1.4 del decreto 1078 de 2015- Principios y fundamentos de la Estrategia de Gobierno en línea (publicidad y Transparencia).</t>
    </r>
  </si>
  <si>
    <r>
      <t xml:space="preserve">Hallazgo No. 6- Ventanilla Única de Trámites. 
</t>
    </r>
    <r>
      <rPr>
        <sz val="10"/>
        <rFont val="Calibri"/>
        <family val="2"/>
        <scheme val="minor"/>
      </rPr>
      <t xml:space="preserve">Se evidencia que el Ministerio, no cuenta con Ventanilla Única, la cual es la herramienta que le permite realizar los trámites y servicios dispuestos en línea por el Ministerio para el cumplimiento de sus funciones misionales, con  el fin de evitar desplazamientos, hacer filas, ahorrar tiempo y dinero, con resultados eficientes y confiables, pues las dependencias y entidades trabajarían de forma articulada para hacer más sencillos los trámites que necesitan los ciudadanos en el sector Transporte, pues es el Ministerio el rector de la política en materia de Transporte. </t>
    </r>
  </si>
  <si>
    <r>
      <t>Hallazgo No. 7-</t>
    </r>
    <r>
      <rPr>
        <sz val="10"/>
        <rFont val="Calibri"/>
        <family val="2"/>
        <scheme val="minor"/>
      </rPr>
      <t xml:space="preserve"> </t>
    </r>
    <r>
      <rPr>
        <b/>
        <sz val="10"/>
        <rFont val="Calibri"/>
        <family val="2"/>
        <scheme val="minor"/>
      </rPr>
      <t xml:space="preserve">Tramites y Servicios en línea – Administrativa con presunta connotación Disciplinaria.
</t>
    </r>
    <r>
      <rPr>
        <sz val="10"/>
        <rFont val="Calibri"/>
        <family val="2"/>
        <scheme val="minor"/>
      </rPr>
      <t>En el instrumento FURAG señala el Ministerio que de 67 trámites y servicios administrativos con que cuenta, 4 se encuentran en línea o parcialmente en línea, lo cual equivale al 6%, siendo este porcentaje muy bajo para la prestación de servicios en línea.</t>
    </r>
  </si>
  <si>
    <r>
      <t xml:space="preserve">Hallazgo No. 8- Plan Estratégico de Tecnología de la Información- PETI- 
</t>
    </r>
    <r>
      <rPr>
        <sz val="10"/>
        <rFont val="Calibri"/>
        <family val="2"/>
        <scheme val="minor"/>
      </rPr>
      <t xml:space="preserve">La Guía Técnica G-ES-06 V1 -Guía de Como Estructura Plan Estratégico de Tecnología de la Información- PETI, expedida por el MINCIT, señala que conforme al Marco de Referencia de Arquitectura Empresarial para la Gestión de TI del Estado colombiano, el Plan Estratégico de las Tecnologías de la Información y Comunicaciones (en adelante PETI) es el artefacto que se utiliza para expresar la Estrategia de TI. El PETI hace parte integral de la estrategia de la institución y es el resultado de un adecuado ejercicio de planeación estratégica de TI.
El informe de diagnóstico de Tecnología de la Información , señala: “El Ministerio de Transporte no cuenta con un Plan Estratégico de Tecnologías de Información (PETI), ni con Arquitectura Empresarial”. </t>
    </r>
  </si>
  <si>
    <r>
      <t>Hallazgo No. 9-</t>
    </r>
    <r>
      <rPr>
        <sz val="10"/>
        <rFont val="Calibri"/>
        <family val="2"/>
        <scheme val="minor"/>
      </rPr>
      <t xml:space="preserve"> </t>
    </r>
    <r>
      <rPr>
        <b/>
        <sz val="10"/>
        <rFont val="Calibri"/>
        <family val="2"/>
        <scheme val="minor"/>
      </rPr>
      <t xml:space="preserve">Implementación de Arquitectura Empresarial- 
</t>
    </r>
    <r>
      <rPr>
        <sz val="10"/>
        <rFont val="Calibri"/>
        <family val="2"/>
        <scheme val="minor"/>
      </rPr>
      <t>El Articulo 2.2.9.1.1.3 del decreto 1078 de 2015 señala: “…Definiciones: ARQUITECTURA EMPRESARIAL: Es una práctica estratégica que consiste en analizar integralmente las entidades desde diferentes perspectivas o dimensiones, con el propósito de obtener, evaluar y diagnosticar su estado actual y establecer la transformación necesaria. El objetivo es generar valor a través de las Tecnologías de la Información para que se ayude a materializar la visión de la entidad.
El informe de diagnóstico de Tecnología de la Información , señala: “El Ministerio de Transporte no cuenta con un Plan Estratégico de Tecnologías de Información (PETI), ni con Arquitectura Empresarial”, “En relación a la gestión y planeación de los componentes de información se han adelantado esfuerzos para definir un esquema de gobierno de dichos componentes y para identificar los componentes de información más relevantes. Sin embargo, hace falta documentar los componentes de información de acuerdo con el Marco de Referencia de Arquitectura Empresarial”.</t>
    </r>
  </si>
  <si>
    <r>
      <t xml:space="preserve">Hallazgo No. 10- Cumplimiento con el Esquema de Gobierno de TI. 
</t>
    </r>
    <r>
      <rPr>
        <sz val="10"/>
        <rFont val="Calibri"/>
        <family val="2"/>
        <scheme val="minor"/>
      </rPr>
      <t>En la verificación al instrumento y la respuesta dada por el Ministerio a la pregunta 47 (Furag 126) la entidad manifiesta que no cuenta con lo siguiente: indicadores de TI, instancias de decisión de TI, definición de roles y responsabilidades de TI y estructura organizacional del área de TI.
Al contar de manera incompleta con el esquema de gobierno de TI, el cual da las pautas, herramientas y guías para definir instancias que permitan guiar la toma de decisiones alrededor de la adecuada gestión y operación de las tecnologías de la información, no es posible identificar, definir y especificar las necesidades de sistematización y apoyo tecnológico a los procesos de la institución a partir del mapa de procesos del Modelo Integrado de Planeación y Gestión de la institución, de tal manera que desde su diseño se incorporen facilidades tecnológicas que contribuyan a lograr transversalidad, coordinación, articulación, mayor eficiencia y oportunidad a nivel institucional y sectorial para obtener menores costos, mejores servicios, menores riesgos y mayor seguridad.</t>
    </r>
  </si>
  <si>
    <r>
      <rPr>
        <sz val="10"/>
        <color theme="1"/>
        <rFont val="Calibri"/>
        <family val="2"/>
        <scheme val="minor"/>
      </rPr>
      <t>i) Realizar las gestiones necesarias que permitan crear la oficina de TIC's para el Ministerio de Transporte
ii) Gestionar recursos (Reformular proyecto de inversión, solicitando recurso humano, tecnológico y financiero.)
iii)Formular el Plan Gobierno de Tecnologías de la Información PGTI-2018-2022.
iv) Ejecución de la primera fase del PGTI-2018-2019 que incluya dentro de sus actividades i) el diseño y justificaci</t>
    </r>
    <r>
      <rPr>
        <sz val="10"/>
        <rFont val="Calibri"/>
        <family val="2"/>
        <scheme val="minor"/>
      </rPr>
      <t>ón del esquema del Gobierno de TI. 
v)Gestionar la creación de la Oficina de TIC's con nivel estratégico y estructura de Gobierno de TI.</t>
    </r>
  </si>
  <si>
    <r>
      <t xml:space="preserve">Hallazgo No. 11- Catálogo de componentes de información (datos, información y flujos de información). Administrativa con presunta incidencia Disciplinaria.
</t>
    </r>
    <r>
      <rPr>
        <sz val="10"/>
        <rFont val="Calibri"/>
        <family val="2"/>
        <scheme val="minor"/>
      </rPr>
      <t>El ministerio en la pregunta 131 Furag señala que no cuenta con los siguientes catálogos de componentes de información  : datos, información y flujos de información; al verificar los soportes allegados, se evidencia que no cuenta estos catálogos de componentes de información conforme a los lineamientos establecidos en guía G.INF.07 Guía Técnica Construcción del Catálogo de Componentes de Información del MINTIC.
Al no contar con estos catálogos de componentes de información, el Ministerio queda en desventaja para implementar gestión tecnológica, mejora de procesos internos e intercambio de información. Igualmente, no tendría la herramienta para la gestión y aprovechamiento de la información para el análisis, toma de decisiones y el mejoramiento permanente, con un enfoque integral para una respuesta articulada de gobierno y hacer más eficaz la gestión administrativa.</t>
    </r>
  </si>
  <si>
    <r>
      <t xml:space="preserve">Hallazgo No. 12 - Diagramas de interacción e interoperabilidad de sus sistemas de información. Administrativa. 
</t>
    </r>
    <r>
      <rPr>
        <sz val="10"/>
        <rFont val="Calibri"/>
        <family val="2"/>
        <scheme val="minor"/>
      </rPr>
      <t>El Marco de Referencia de Arquitectura TI Colombia, establece el lineamiento LI.SIS.01 Definición estratégica de los sistemas de información, y la guía G.SIS.01 Guía del dominio de Sistemas de Información (numeral 2.2 Definición estratégica de los sistemas de información), que busca definir y documentar la arquitectura de los sistemas de información de la institución identificando los diferentes componentes y la forma en que interactúan entre sí, así como la relación con los demás dominios de la Arquitectura Empresarial. Dentro de esta documentación, se deben definir diagramas de primer y segundo nivel con las diferentes categorías de sistemas de información.
Sin embargo, se concluye que existen debilidades, en vista de que no se tienen identificados la totalidad de sistemas de información de la entidad y su interacción, detallando vistas de primer y segundo nivel, que muestren visualmente la comunicación entre los diferentes sistemas, que incluya todos los sistemas misionales, administrativos, financieros, de apoyo, y portal(es) de la Entidad, tal como lo establece el lineamiento y la guía referenciadas inicialmente.</t>
    </r>
  </si>
  <si>
    <r>
      <t>Hallazgo No. 13 - Ciclo de vida de los sistemas de información - Administrativa. 
E</t>
    </r>
    <r>
      <rPr>
        <sz val="10"/>
        <rFont val="Calibri"/>
        <family val="2"/>
        <scheme val="minor"/>
      </rPr>
      <t>l Ministerio no está gestionando adecuadamente el ciclo de vida de los sistemas de información, abarcando todas las etapas establecidas en los lineamientos del Marco de referencia de Arquitectura de TI Colombia (LI.SIS.05 ,LI.SIS.12, LI.SIS.13, LI.SIS.14, LI.SIS.15, LI.SIS.16, LI.SIS.17) y la Guía G.SIS.01 Guía del dominio de Sistemas de Información, numeral 4 CICLO DE VIDA DE LOS SISTEMAS DE INFORMACIÓN, que se hace necesario a fin de construir software que cumpla con los verdaderos requerimientos de los clientes y la Entidad, y que cumplan con los lineamientos y estándares de calidad exigidos.</t>
    </r>
  </si>
  <si>
    <r>
      <rPr>
        <sz val="10"/>
        <color theme="1"/>
        <rFont val="Calibri"/>
        <family val="2"/>
        <scheme val="minor"/>
      </rPr>
      <t xml:space="preserve">i) Gestionar mediante un proceso de transferencia de conocimiento con (3) entidades del estado y/o la academia que hayan adelantado la implementación del marco de referencia y aplicar las guías mencionadas siempre teniendo de referencia el proceso de AE que gestionara la entidad ante la alta dirección. </t>
    </r>
    <r>
      <rPr>
        <sz val="10"/>
        <rFont val="Calibri"/>
        <family val="2"/>
        <scheme val="minor"/>
      </rPr>
      <t xml:space="preserve">
Gestionar recursos (Reformular proyecto de inversión, solicitando recurso humano, tecnológico y financiero.)
ii). Formular el Plan Gobierno de Tecnologías de la Información PGTI-2018-2022.
iii). Ejecución de la primera fase del PGTI-2018 que incluya dentro de sus actividades el Diseño de la primera versión de un Instrumento que defina  e implemente un proceso para la gestión del ciclo de vida de los sistemas de información conforme lo sugieren las guías que apliquen en los sistemas de información con gobernanza institucional.</t>
    </r>
  </si>
  <si>
    <r>
      <t xml:space="preserve">Hallazgo No. 14 - Arquitecturas de referencia y solución de sus sistemas de información - Administrativa.
</t>
    </r>
    <r>
      <rPr>
        <sz val="10"/>
        <rFont val="Calibri"/>
        <family val="2"/>
        <scheme val="minor"/>
      </rPr>
      <t xml:space="preserve">El Marco de Referencia de Arquitectura TI Colombia, establece los lineamientos LI.SIS.03 Arquitecturas de referencia de sistemas de información, y LI.SIS.04 Arquitecturas de solución de sistemas de información, con el propósito de orientar el diseño de cualquier arquitectura de solución bajo parámetros, patrones y atributos de calidad definidos. 
Respecto a este criterio, se detectó a partir de la verificación de las evidencias aportadas por el Ministerio, que la entidad no ha establecido una arquitectura de referencia dentro del proceso de gestión de tecnología e informática.
</t>
    </r>
  </si>
  <si>
    <r>
      <t xml:space="preserve">Hallazgo No. 15 - Arquitectura de servicios tecnológicos. 
</t>
    </r>
    <r>
      <rPr>
        <sz val="10"/>
        <rFont val="Calibri"/>
        <family val="2"/>
        <scheme val="minor"/>
      </rPr>
      <t xml:space="preserve">La estrategia de Gobierno en Línea establece en el componente TIC para la gestión, el criterio Planeación y Gestión de los Servicios Tecnológicos, el cual tiene como uno de sus objetivos que la entidad cuente con una arquitectura de servicios tecnológicos, documentada para soportar los sistemas y servicios de información. 
De acuerdo a lo verificado en FURAG, el Ministerio no tiene establecidos ni documentados los lineamientos, estándares y los diferentes artefactos orientados a la definición y diseño de la Arquitectura de la infraestructura tecnológica de la entidad.
Tampoco se evidencia que cuenten con un Plan de capacidad de los servicios tecnológicos, en donde se identifiquen las capacidades actuales de los Servicios Tecnológicos y se proyecten las capacidades futuras requeridas para un óptimo funcionamiento, de acuerdo a lo establecido en la Guía G.ST.01 Guía del dominio de Servicios Tecnológicos, numeral 1.2.2. Gestión de la capacidad. </t>
    </r>
  </si>
  <si>
    <r>
      <t>Hallazgo No. 16-</t>
    </r>
    <r>
      <rPr>
        <sz val="10"/>
        <rFont val="Calibri"/>
        <family val="2"/>
        <scheme val="minor"/>
      </rPr>
      <t xml:space="preserve"> </t>
    </r>
    <r>
      <rPr>
        <b/>
        <sz val="10"/>
        <rFont val="Calibri"/>
        <family val="2"/>
        <scheme val="minor"/>
      </rPr>
      <t>Publicación de los servicios de intercambio de Componentes de información. 
L</t>
    </r>
    <r>
      <rPr>
        <sz val="10"/>
        <rFont val="Calibri"/>
        <family val="2"/>
        <scheme val="minor"/>
      </rPr>
      <t>a entidad no está cumpliendo con lo establecido en el Marco de Referencia y el Marco para la Interoperabilidad del Gobierno en línea, en cuanto a la publicación de los servicios de intercambio de información a través de la Plataforma de Interoperabilidad del Estado Colombiano. Esto para contribuir a que las entidades públicas estén conectadas y operen de manera articulada como un único gran sistema, que actúe de forma eficiente y le brinde a la ciudadanía, empresas y otras entidades información oportuna, trámites ágiles y mejores servicios.</t>
    </r>
  </si>
  <si>
    <r>
      <t xml:space="preserve">Hallazgo No. 17- Trazabilidad sobre las transacciones realizadas en los sistemas de información. Administrativo.
</t>
    </r>
    <r>
      <rPr>
        <sz val="10"/>
        <rFont val="Calibri"/>
        <family val="2"/>
        <scheme val="minor"/>
      </rPr>
      <t xml:space="preserve">No permite que en caso de requerirse se cuente con insumos para realizar procesos de auditoría y control interno. Así mismo que se puedan realizar análisis de eventos e inconsistencias, a fin de servir de insumo para la gestión de incidentes, identificación de controles correctivos y posibles mejoras, como lo sugiere la norma ISO/IEC 27002:2013, en su numeral 12.4, que hace referencia a que “Se deberían elaborar, conservar y revisar regularmente los registros acerca de actividades del usuario, excepciones, fallas y eventos de seguridad de la información”. </t>
    </r>
  </si>
  <si>
    <r>
      <t xml:space="preserve">Hallazgo No. 18- Cumplimiento en automatización de procesos y procedimientos internos. 
</t>
    </r>
    <r>
      <rPr>
        <sz val="10"/>
        <rFont val="Calibri"/>
        <family val="2"/>
        <scheme val="minor"/>
      </rPr>
      <t>Se evidencia que el Ministerio en lo que corresponde al desarrollo de sus funciones misionales, no cumple con la obligación que le corresponde de identificar y priorizar las acciones o proyectos a implementar para la automatización de todos sus procesos y procedimientos, con el fin de agilizar la prestación de los servicios, mejorar la calidad, así como el mejoramiento continuo. Lo anterior coloca en desventaja a la entidad en términos de interoperabilidad y eficiencia en el cumplimiento de sus funciones, frente a las entidades que si cuentan con el desarrollo de TI.</t>
    </r>
  </si>
  <si>
    <r>
      <t xml:space="preserve">Hallazgo No. 19 - Diagnóstico de Seguridad y Privacidad de la Información. 
</t>
    </r>
    <r>
      <rPr>
        <sz val="10"/>
        <rFont val="Calibri"/>
        <family val="2"/>
        <scheme val="minor"/>
      </rPr>
      <t>Para realizar un diagnóstico de Seguridad y privacidad de la Información en la Entidad, donde se identifique de manera clara su estado actual y la brecha existente, la entidad debe diligenciar el “Instrumento de Evaluación MSPI” de acuerdo a los lineamientos e instructivo establecidos en el Modelo de Seguridad y Privacidad de la Información MSPI, publicado por Min TIC para contribuir a la Implementación de la Estrategia de Gobierno en Línea en cumplimiento del Decreto Único Reglamentario 1078 de 2015.
En respuesta a la comunicación de observaciones, la entidad argumenta que desde 2012 apropiaron los lineamientos de la norma técnica ISO 27001, y que en el 2016 realizó un diagnóstico evaluando los controles de la Norma NTC-ISO/IEC 27001:2013, estableciendo porcentaje de cumplimiento y una justificación donde determinan si están aplicando el control. Sin embargo, aún no se ha realizado el proceso de actualización y alineación con las directrices de la estrategia de gobierno en línea, y no se ha actualizado teniendo en cuenta la infraestructura alojada en el Datacenter externo.</t>
    </r>
  </si>
  <si>
    <r>
      <t xml:space="preserve">Hallazgo No. 20- Procedimientos, roles y responsabilidades dentro del MSPI. 
</t>
    </r>
    <r>
      <rPr>
        <sz val="10"/>
        <rFont val="Calibri"/>
        <family val="2"/>
        <scheme val="minor"/>
      </rPr>
      <t>El Ministerio a la pregunta 153 Furag, aporta el proyecto de acto administrativo del comité de Gestión Institucional, el cual aún no ha sido suscrito, aprobado y socializado. 
Conforme a lo expuesto, en la vigencia 2017 el ministerio no contaba con acto administrativo que plasme procedimiento, roles y responsabilidades para la implementación del Modelo de Seguridad y Privacidad de la Información MSPI, con el objetivo de preservar la confidencialidad, integridad, disponibilidad de los activos de información, garantizando su buen uso y la privacidad de los datos.
La ausencia de definición de políticas, procedimientos y roles de Seguridad de la información expone a la entidad a la pérdida y/o uso indebido de información, contrariando el objetivo de preservar la confidencialidad, integridad, disponibilidad de los activos de información.</t>
    </r>
  </si>
  <si>
    <r>
      <t xml:space="preserve">Hallazgo No. 21 - Diagnóstico y estrategia de transición de IPv4 a IPv6. Administrativo.
</t>
    </r>
    <r>
      <rPr>
        <sz val="10"/>
        <rFont val="Calibri"/>
        <family val="2"/>
        <scheme val="minor"/>
      </rPr>
      <t>La entidad no logró gestionar efectivamente los recursos para iniciar el proceso de diagnóstico y proceso de transición de IPv4 a IPv6, ni tampoco se refleja que haya actualizado y priorizado dentro del PETI este proyecto. Por lo anterior no se justifica el atraso en esta implementación.</t>
    </r>
  </si>
  <si>
    <r>
      <t xml:space="preserve">Hallazgo No. 22- Actualización de Inventario de Activos de Información. Administrativa.
</t>
    </r>
    <r>
      <rPr>
        <sz val="10"/>
        <rFont val="Calibri"/>
        <family val="2"/>
        <scheme val="minor"/>
      </rPr>
      <t>En lo que respecta a la metodología de gestión de activos de información, la entidad aporta inventario de activos de información sin actualizar, el cual cuenta con 383 activos identificados con su clasificación, responsable y custodios. No obstante lo anterior, es deber de la entidad desarrollar una metodología de gestión de activos que le permita generar un inventario de activos de información exacto, actualizado y consistente, que a su vez permita definir la criticidad de los activos de información, sus propietarios, custodios y usuarios.
En la respuesta el Ministerio señala que en la vigencia auditada actualizó inventarios de activos de información, pero no aporta la evidencia que lo demuestre.</t>
    </r>
  </si>
  <si>
    <r>
      <t xml:space="preserve">Hallazgo No. 23- Riesgos de Seguridad y Privacidad de la Información.
</t>
    </r>
    <r>
      <rPr>
        <sz val="10"/>
        <rFont val="Calibri"/>
        <family val="2"/>
        <scheme val="minor"/>
      </rPr>
      <t xml:space="preserve">
El informe de diagnóstico de Tecnología de la Información , señala: “·… No se encuentra documentada la metodología para la gestión de riesgos de seguridad y privacidad de la información”.
El Manual de Gobierno en línea – Componente Seguridad y Privacidad de la Información, establecido por el Ministerio de Tecnologías de la Información y las Comunicaciones (MINTIC), señala que la entidad debe contar con diagnóstico de seguridad y privacidad de la información e identificar y analizar los riesgos existentes.</t>
    </r>
  </si>
  <si>
    <r>
      <rPr>
        <sz val="10"/>
        <color rgb="FFFF0000"/>
        <rFont val="Calibri"/>
        <family val="2"/>
        <scheme val="minor"/>
      </rPr>
      <t xml:space="preserve">
</t>
    </r>
    <r>
      <rPr>
        <sz val="10"/>
        <color theme="1"/>
        <rFont val="Calibri"/>
        <family val="2"/>
        <scheme val="minor"/>
      </rPr>
      <t>i) Gestionar recursos (Reformular proyecto de inversión, solicitando recurso humano, tecnológico y financiero)</t>
    </r>
    <r>
      <rPr>
        <sz val="10"/>
        <rFont val="Calibri"/>
        <family val="2"/>
        <scheme val="minor"/>
      </rPr>
      <t xml:space="preserve">
ii) Formular el Plan Gobierno de Tecnologías de la Información PGTI-2018-2022.
iii)Ejecución de la primera fase del PGTI-2018,  que incluya dentro de sus actividades i) el diseño de la política de riesgos de seguridad y privacidad de la información
iv) Aprobar la política
vi)Socializar y publicar en coordinación con el grupo de prensa la política de protección de datos.</t>
    </r>
  </si>
  <si>
    <r>
      <t xml:space="preserve">Hallazgo No. 24- Plan de Tratamiento de Riesgos de Seguridad y Privacidad de la Información. Administrativa. 
</t>
    </r>
    <r>
      <rPr>
        <sz val="10"/>
        <rFont val="Calibri"/>
        <family val="2"/>
        <scheme val="minor"/>
      </rPr>
      <t>En la revisión del instrumento de evaluación a implementación de política GEL preguntas 66 al 71 se evidencia que el Ministerio señala “…. Generó y aprobó el plan control operacional, en el cual se indica la metodología para implementar las medidas de seguridad definidas en el plan de tratamiento de riesgos”. Al revisar las evidencias aportadas a Furag (pregunta 160) no se encontró el soporte acerca de la implementación del Plan de Tratamiento de riesgos de Seguridad de la Información.
Al no contar de manera oficial, con Plan de Tratamiento de riesgos de Seguridad de la Información, no es posible para el Ministerio implementar acciones de mejora continua que garanticen el cumplimiento de Seguridad y Privacidad de la Información y expone a la entidad a la perdida y/o uso indebido de información, contrariando el objetivo de preservar la confidencialidad, integridad, disponibilidad de los activos de información.</t>
    </r>
  </si>
  <si>
    <r>
      <t xml:space="preserve">
Hallazgo No. 25- Plan de comunicación, sensibilización y capacitación en lo referente a seguridad y privacidad de la información. Administrativa. 
</t>
    </r>
    <r>
      <rPr>
        <sz val="10"/>
        <rFont val="Calibri"/>
        <family val="2"/>
        <scheme val="minor"/>
      </rPr>
      <t xml:space="preserve">Con la ausencia del Plan de comunicaciones, y de la capacitación y sensibilización en temas de seguridad y privacidad de la información, no le es posible al Ministerio hacer las mediciones necesarias para calificar la operación y efectividad de los controles, estableciendo niveles de cumplimiento y de protección de los principios de seguridad y privacidad de la información. </t>
    </r>
  </si>
  <si>
    <r>
      <t xml:space="preserve">Hallazgo No. 26- Seguimiento y supervisión contractual. Administrativo con presunta incidencia disciplinaria. 
</t>
    </r>
    <r>
      <rPr>
        <sz val="10"/>
        <rFont val="Calibri"/>
        <family val="2"/>
        <scheme val="minor"/>
      </rPr>
      <t>No se evidencian efectivos controles como tampoco informes de seguimiento y soportes, donde se refleje el análisis, pronunciamiento o acciones adelantadas por el supervisor, respecto de los aspectos indicados en el manual de supervisión, además las carpetas de seguimiento y evidencia contractual, son un simple referente de archivo documental, sin que puedan tenerse como un mecanismo de control a la ejecución y cumplimiento de los objetos o actividades contractuales, y mucho menos, como la herramienta que en tiempo real y con inmediatez,  le permita al ordenador del gasto o a quien lo requiera, verificar y obtener una contextualización de las actividades de ejecución, para tomar decisiones, liquidar el contrato o conocer sus incidencias.</t>
    </r>
  </si>
  <si>
    <t>PLAN DE MEJORAMIENTO VIGENCIA 2017 FINANCIERA</t>
  </si>
  <si>
    <r>
      <t>Hallazgo No. 1. Reservas Presupuestales y Cuentas por Pagar Vigencias 2017.</t>
    </r>
    <r>
      <rPr>
        <sz val="10"/>
        <rFont val="Calibri"/>
        <family val="2"/>
        <scheme val="minor"/>
      </rPr>
      <t xml:space="preserve"> 
De acuerdo con el artículo 89 del Estatuto Orgánico de Presupuesto “</t>
    </r>
    <r>
      <rPr>
        <i/>
        <sz val="10"/>
        <rFont val="Calibri"/>
        <family val="2"/>
        <scheme val="minor"/>
      </rPr>
      <t>… Al cierre de la vigencia fiscal cada órgano constituirá las reservas presupuestales con los compromisos que al 31 de diciembre no se hayan cumplido, siempre y cuando estén legalmente contraídos y desarrollen el objeto de la apropiación…</t>
    </r>
    <r>
      <rPr>
        <sz val="10"/>
        <rFont val="Calibri"/>
        <family val="2"/>
        <scheme val="minor"/>
      </rPr>
      <t>”. En la revisión de las reservas presupuestales de la vigencia 2017 del Ministerio, se observó que algunas de estas no obedecen a eventos impredecibles que impidieran la ejecución de los compromisos dentro de la vigencia , toda vez que las reservas se constituyeron por la falta de oportunidad en la consecución de los documentos soportes necesarios para crear las respectivas cuentas de pago, tal y como se relacionan en la tabla siguiente. Esta situación generó una sobrestimación de las reservas presupuestales de la vigencia 2017 en $4.814 millones y subestimación en las cuentas por pagar por $1.455,9 millones. Lo anterior denota las debilidades en el control y seguimiento que realiza el Ministerio de Transporte a la constitución de reservas presupuestales y de las cuentas por pagar, así como una presunta falta disciplinaria por el no cumplimiento de los artículos 89 del Decreto 111 de 1996 y 2.8.1.7.3.2 del Decreto Único Reglamentario 1068 de 2015 ... (Tabla 1)</t>
    </r>
  </si>
  <si>
    <r>
      <t>Hallazgo No. 2. Administrativo. Seguimiento y Evaluación del Plan Estratégico Sectorial</t>
    </r>
    <r>
      <rPr>
        <sz val="10"/>
        <rFont val="Calibri"/>
        <family val="2"/>
        <scheme val="minor"/>
      </rPr>
      <t xml:space="preserve">
Le corresponde al Ministerio de Transporte “Elaborar el proyecto del plan sectorial de transporte e infraestructura, en coordinación con el Departamento Nacional de Planeación y las entidades del sector y evaluar sus resultados”. Al respecto, se observó que las actividades que realiza el Ministerio, están dirigidas únicamente a la consolidación y aseguramiento del reporte de avances en los aplicativos gubernamentales destinados para tal fin, pero no realizan actividades tendientes a la verificación, confrontación, o evaluación de los resultados presentados por las entidades del sector frente al Plan Sectorial. 
Adicionalmente, se evidenció que  hay un procedimiento relacionado con el Plan Estratégico Sectorial, pero este no incluye las acciones que deberán seguirse para adelantar tal procedimiento, los mecanismos adoptados para tal fin, ni tampoco la periodicidad con la que se llevará a cabo.  Esta situación denota debilidades la gestión y cumplimiento de las funciones del Ministerio relacionadas con la evaluación y seguimiento del Plan Sectorial que pueden llegar a ocasionar desviaciones en el cumplimiento de los objetivos sectoriales allí contenidos. </t>
    </r>
  </si>
  <si>
    <r>
      <t xml:space="preserve">Hallazgo No. 3.   Planeación Presupuestal
</t>
    </r>
    <r>
      <rPr>
        <sz val="10"/>
        <rFont val="Calibri"/>
        <family val="2"/>
        <scheme val="minor"/>
      </rPr>
      <t>La revisión del Presupuesto del Ministerio permitió evidenciar deficiencias en la programación presupuestal y ausencia de mecanismos efectivos de control, que permitieran corregir de manera oportuna las desviaciones presentadas en la programación presupuestal, reflejada en los saldos sin ejecutar de proyectos en los cuales se adicionaron recursos en el transcurso de la vigencia.
Tal es el caso del proyecto “Asistencia técnica para el apoyo en el fortalecimiento de política, la implementación de estrategias para su desarrollo y el seguimiento y apoyo a las estrategias y proyectos, en el marco de la política nacional de transporte urbano” que solicitó y recibió una adición presupuestal por $6.000 millones de pesos, con el propósito de “continuar con el cumplimiento de los lineamentos de política de transporte público urbano”, sin embargo, se pudo verificar que no se ejecutó la totalidad de estos recursos, al no culminarse los procesos de contratación de diferentes servicios. 
Lo propio ocurrió con el proyecto “Apoyo estrategia ambiental del sector transporte nacional”, que recibió una adición presupuestal por $2.000 millones de pesos, que no fueron ejecutados en su totalidad ocasionando una pérdida de apropiación por $935,8 millones, equivalentes al 46.7% de la adición aprobada. Los hechos anteriores denotan debilidades en la programación y debida planeación del presupuesto del Ministerio, que significó no solo la pérdida de recursos,  sino la pérdida como costo de oportunidad de los bienes o prestación de servicios necesarios en la vigencia para el desarrollo de los programas y proyectos,  lo que puede llegar  a configurarse como una presunta falta disciplinaria por el no cumplimiento del artículo 8 de la Ley 819 de 2003.</t>
    </r>
  </si>
  <si>
    <r>
      <t xml:space="preserve">HALLAZGO 4 - Proyecto Promoción para la Renovación del Parque Automotor
</t>
    </r>
    <r>
      <rPr>
        <sz val="10"/>
        <rFont val="Calibri"/>
        <family val="2"/>
        <scheme val="minor"/>
      </rPr>
      <t xml:space="preserve">El Capítulo III de la Resolución 332 de 2017 establece el procedimiento para la desintegración física total con reconocimiento económico en el marco de la Política de modernización del parque automotor de carga en el país, 
Frente a lo anterior, en visita de campo realizada el día 10 de abril de 2018 a dos (2) las empresas desintegradoras ubicadas en Bogotá, se estableció que ningún funcionario del Ministerio de Transporte o quien este designado como representante del operador está presente en el momento en que la empresa desintegradora recibe los vehículos que son objeto de  reconocimiento económico, y que las actas de recibo se firman en días posteriores al ingreso real del vehículo a las instalaciones de las desintegradoras, aunque se registren con la fecha real del ingreso.
Así mismo, a partir de información suministrada por el Ministerio se pudo observar que las carpetas virtuales de los vehículos con placas VSF292, KUK013, VLI799, SRA139, VSI237, TPA933, y SAW007 carecen de soportes documentales, fotografías y/o videos que den fe del procedimiento de desintegración adelantado. 
La revisión documental realizada por la CGR permitió establecer que los siguientes vehículos no fueron desintegrados dentro de los 3 días hábiles siguientes al acta de recibo, tal como debió realizarse de acuerdo al articulado citado.
Los hechos anteriores denotan debilidades en la ejecución de la política de modernización del parque automotor de carga, en la medida en que no se está verificando el cumplimiento de la descomposición de todos los elementos integrantes del automotor hasta convertirlos en chatarra con el  objeto de sacar del mercado los vehículos que ya cumplieron su vida útil. Lo anterior además evidencia una presunta falta disciplinaria por el no cumplimiento de los artículos 5 y 12 de la Resolución 332 de 2017.
</t>
    </r>
  </si>
  <si>
    <r>
      <t xml:space="preserve">Hallazgo No. 5. Administrativo. Conciliación de Cuentas Bancarias. 
</t>
    </r>
    <r>
      <rPr>
        <sz val="10"/>
        <rFont val="Calibri"/>
        <family val="2"/>
        <scheme val="minor"/>
      </rPr>
      <t>El numeral 3.8 de la Resolución 357 de 2008 de la CGN, respecto a las conciliaciones de información, establece: “</t>
    </r>
    <r>
      <rPr>
        <i/>
        <sz val="10"/>
        <rFont val="Calibri"/>
        <family val="2"/>
        <scheme val="minor"/>
      </rPr>
      <t>… Para un control riguroso del disponible y especialmente de los depósitos en instituciones financieras, las entidades contables públicas deberán implementar los procedimientos que sean necesarios para administrar los riesgos asociados con el manejo de las cuentas bancarias, sean éstas de ahorro o corriente. Manteniendo como principal actividad la elaboración periódica de conciliaciones bancarias, de tal forma que el proceso conciliatorio haga posible un seguimiento de las partidas generadoras de diferencias entre el extracto y los libros de contabilidad…</t>
    </r>
    <r>
      <rPr>
        <sz val="10"/>
        <rFont val="Calibri"/>
        <family val="2"/>
        <scheme val="minor"/>
      </rPr>
      <t>”. Pese a lo anterior, se observó que a 31 de diciembre de 2017 el Ministerio de Transporte no ha logrado la depuración definitiva de los saldos pendientes de aclarar en las conciliaciones bancarias de las cuentas denominadas Transferencias (Cuenta No 026114678) y Gastos de Personal (Cuenta No 18814564841), tal como se muestra en el siguiente cuadro: .Tabla 5</t>
    </r>
  </si>
  <si>
    <r>
      <rPr>
        <b/>
        <sz val="10"/>
        <rFont val="Calibri"/>
        <family val="2"/>
        <scheme val="minor"/>
      </rPr>
      <t>Hallazgo No. 6. Administrativo. Deudores - Ingresos No tributarios y Otros Deudores - Terceros Genéricos.</t>
    </r>
    <r>
      <rPr>
        <sz val="10"/>
        <rFont val="Calibri"/>
        <family val="2"/>
        <scheme val="minor"/>
      </rPr>
      <t xml:space="preserve"> 
Continúan saldos de vigencias anteriores, bajo el concepto de "Tercero Genérico", pendientes de depurar por $1.003,4 millones, circunstancia que sobrestima, en este valor, los saldos reflejados en cada una de las subcuentas relacionadas pertenecientes al grupo Deudores, y los resultados de vigencias anteriores, con el correspondiente efecto patrimonial. Esta situación evidencia deficiencias de control y seguimiento, al haber sido objeto de pronunciamientos por parte del Ente de Control, en informes anteriores ... Tabla 6. Aunque la Entidad en su respuesta manifiesta que se han adelantado gestiones al respecto, también informa que continúan presentándose, en algunas de las partidas antiguas, ausencia de plena identificación del deudor, valores migrados del SIIF I y II sin identificar y que para otros se encuentran en búsqueda de información, lo que permite concluir, que estos saldos no constituyen derechos reales a favor de la Entidad, por lo que se estaría sobrestimando el saldo de las subcuentas del grupo Deudores en $1.003,4 millones afectado a la vez la cuenta de resultado de ejercicios anteriores como contrapartida.</t>
    </r>
  </si>
  <si>
    <r>
      <rPr>
        <b/>
        <sz val="10"/>
        <rFont val="Calibri"/>
        <family val="2"/>
        <scheme val="minor"/>
      </rPr>
      <t>Hallazgo No. 7. Administrativo. Rentas por Cobrar - Diferencia saldos contables y el Estado de Cartera.</t>
    </r>
    <r>
      <rPr>
        <sz val="10"/>
        <rFont val="Calibri"/>
        <family val="2"/>
        <scheme val="minor"/>
      </rPr>
      <t xml:space="preserve"> 
Al revisar el Estado de Cartera, se evidenciaron cuentas por cobrar no registradas en los Estados Contables por $425 millones, por concepto de sobretasa a la gasolina y $19.5 millones por venta de maquinaria, que además de generar incertidumbre pueden llegar a constituir derechos a favor del Mintransporte no reconocidos en su información financiera. Adicionalmente, en la conciliación de saldos, entre las áreas de cartera y contabilidad del Ministerio, se observan valores en depuración, que generan también incertidumbre en la razonabilidad del saldo presentado en la información financiera, por $209,8 millones que además, de afectar en forma correlativa el saldo de las cuentas de ingresos y los resultados del ejercicio, refleja deficiencias en los mecanismos de control interno contable.</t>
    </r>
  </si>
  <si>
    <r>
      <t xml:space="preserve">Hallazgo No. 8. Administrativo. Deudores - Depósitos Entregados en Garantìa - Depósitos Judiciales. 
</t>
    </r>
    <r>
      <rPr>
        <sz val="10"/>
        <rFont val="Calibri"/>
        <family val="2"/>
        <scheme val="minor"/>
      </rPr>
      <t>En la subcuenta 142503 Depósitos Judiciales, se encuentra registrado el valor de $5.561.8 millones por concepto de titulos judiciales por procesos en contra del Ministerio, los cuales se constituyeron como consecuencia de los embargos a las diferentes cuantas bancarias del Ministerio, en vigencias anteriores y que a la fecha de la auditoria no han sido depurados en su totalidad de acuerdo con los fallos, a pesar de las gestiones adelantadas por el Ministerio. Esta situacion genera incertidumbre sobre la razonabilidad del saldo de la subcuenta, afectando el Patrimonio Institucional. De igual manera, se observan deficiencias de control y seguimiento de la entidad, toda vez que esta situacion, ha sido objeto de pronunciamientos por parte del Ente de Control.</t>
    </r>
  </si>
  <si>
    <r>
      <rPr>
        <b/>
        <sz val="10"/>
        <rFont val="Calibri"/>
        <family val="2"/>
        <scheme val="minor"/>
      </rPr>
      <t>Hallazgo No. 9. Administrativo. Deudores - Formularios y Especies Valoradas. El saldo de la cuenta 140114</t>
    </r>
    <r>
      <rPr>
        <sz val="10"/>
        <rFont val="Calibri"/>
        <family val="2"/>
        <scheme val="minor"/>
      </rPr>
      <t xml:space="preserve"> 
Formularios y Especies Valoradas, incluye $26.714.4 millones, que corresponden a operaciones con los bancos que recaudan los ingresos por este concepto y mantienen, vía reciprocidad, los recursos por el término de 75 días. Teniendo en cuenta que al cierre de la vigencia auditada, los recursos en las cuentas bancarias ascienden a $20.401.8 millones, se observó una diferencia de $6.312.5 millones, que representan incertidumbre sobre la realidad del saldo de la cuenta deudores y en forma correlativa puede tener efecto en las cuentas de resultados ... Tabla 7</t>
    </r>
  </si>
  <si>
    <r>
      <rPr>
        <b/>
        <sz val="10"/>
        <rFont val="Calibri"/>
        <family val="2"/>
        <scheme val="minor"/>
      </rPr>
      <t xml:space="preserve">Hallazgo No. 10. Administrativo. Acreedores. 
</t>
    </r>
    <r>
      <rPr>
        <sz val="10"/>
        <rFont val="Calibri"/>
        <family val="2"/>
        <scheme val="minor"/>
      </rPr>
      <t>El saldo de la cuenta 2425 Acreedores presenta incertidumbre de $31 millones en las subcuentas relacionadas en el siguiente cuadro, correponden a saldos de vigencias anteriores al 2011 y de los cuales Ministerio no cuenta con los soportes para realizar los correspondientes ajustes ... Tablas 8 y 9</t>
    </r>
  </si>
  <si>
    <r>
      <rPr>
        <b/>
        <sz val="10"/>
        <rFont val="Calibri"/>
        <family val="2"/>
        <scheme val="minor"/>
      </rPr>
      <t>Hallazgo No. 11. Administrativo. Salarios y Prestaciones Sociales.</t>
    </r>
    <r>
      <rPr>
        <sz val="10"/>
        <rFont val="Calibri"/>
        <family val="2"/>
        <scheme val="minor"/>
      </rPr>
      <t xml:space="preserve"> 
El saldo de la cuenta 2505 Salarios y Prestaciones Sociales presenta incertidumbre por $28 millones en la subcuentas relacionadas en el siguiente cuadro, corresponden a saldos de vigencias anteriores al 2011 y de los cuales Ministerio no cuenta con los soportes para realizar los correspondientes ajustes.... Tabla 10. Asi mismo, la incertidumbre afecta la cuenta 5101 Sueldos y Salarios que se constituye en su correpondiente contrapartida.</t>
    </r>
  </si>
  <si>
    <r>
      <rPr>
        <b/>
        <sz val="10"/>
        <rFont val="Calibri"/>
        <family val="2"/>
        <scheme val="minor"/>
      </rPr>
      <t>Hallazgo No. 12. Administrativo. Recaudos a Favor de Terceros.</t>
    </r>
    <r>
      <rPr>
        <sz val="10"/>
        <rFont val="Calibri"/>
        <family val="2"/>
        <scheme val="minor"/>
      </rPr>
      <t xml:space="preserve"> 
El saldo de la cuenta contable 290580 Otros Pasivos - Recaudos a favor de Terceros - Recaudos por clasificar, por $28.707.7 millones, es incierto, dado que a nivel de terceros, estos no se encuentran debidamente identificados. A su vez, segun el Ministerio, la cuenta 290580 "</t>
    </r>
    <r>
      <rPr>
        <i/>
        <sz val="10"/>
        <rFont val="Calibri"/>
        <family val="2"/>
        <scheme val="minor"/>
      </rPr>
      <t>es la contrapartida de las subcuentas 111005, 112005, y corresponde al ingreso por recaudos de:Sobretasa a la Gasolina - 002, Runt - 005, Formularios y Especies Valoradas - 000, que la entidad recibe en las cuentas bancarias autorizadas por la DTN...</t>
    </r>
    <r>
      <rPr>
        <sz val="10"/>
        <rFont val="Calibri"/>
        <family val="2"/>
        <scheme val="minor"/>
      </rPr>
      <t>", sin embargo en cifras globales, el saldo de la cuenta es superior en en $ 4.489,6 millones a lo registrado subcuentas 111005 y 112005. Por lo anterior, existe incertidumbre respecto a la razonabilidad del saldo a 31 de diciembre de 2017, presentado en la cuenta 290580 Otros Pasivos - Recaudos a favor de Terceros - Recaudos por clasificar, dado que, la contrapartida de este saldo corresponde a las subcuentas 111005 y 112005, de igual manera, tampoco hay certeza de las cuentas que se han venido afectando por la diferencia establecida.</t>
    </r>
  </si>
  <si>
    <r>
      <t xml:space="preserve">HALLAZGO 13. Litigios
</t>
    </r>
    <r>
      <rPr>
        <sz val="10"/>
        <rFont val="Calibri"/>
        <family val="2"/>
        <scheme val="minor"/>
      </rPr>
      <t>A 31 de diciembre de 2017 el saldo de la cuenta 271005 Litigios fue de $274,820 millones, que corresponde al valor reportado a la Subdirección Administrativa y Financiera por la Oficina Asesora Jurídica, sin embargo al analizar la base de datos que da origen a dicho valor se evidencia que reporta un saldo como provisión de $278,553 millones, generando así una diferencia de $3,733 millones entre las dos fuentes información.</t>
    </r>
  </si>
  <si>
    <r>
      <t xml:space="preserve">HALLAZGO 14. Cuentas de Orden 9120 Litigios y 99050 Mecanismos Alternativos de Solución de Conflictos.
</t>
    </r>
    <r>
      <rPr>
        <sz val="10"/>
        <rFont val="Calibri"/>
        <family val="2"/>
        <scheme val="minor"/>
      </rPr>
      <t>El procedimiento contable para el reconocimiento y revelación de los procesos judiciales, laudos arbitrales y conciliaciones extrajudiciales se establece con la notificación de la demanda, se constituye la responsabilidad contingente, registrando un crédito a cuenta 9120-Litigios y Mecanismos Alternativos de Solución de Conflictos, según corresponda, y un debito a la cuenta 9905-Responsabilidades Contingentes por Contra (Db). Cuentas que se cancelan cuando, como resultado de la evaluación del riesgo por la aplicación de metodologías de reconocido valor técnico o el estado del proceso, se determina que la contingencia es probable y se reconoce el pasivo estimado contabilizando la provisión.</t>
    </r>
  </si>
  <si>
    <r>
      <rPr>
        <b/>
        <sz val="10"/>
        <rFont val="Calibri"/>
        <family val="2"/>
        <scheme val="minor"/>
      </rPr>
      <t>Hallazgo No. 15. Saldos por Conciliar de Operaciones Recíprocas.</t>
    </r>
    <r>
      <rPr>
        <sz val="10"/>
        <rFont val="Calibri"/>
        <family val="2"/>
        <scheme val="minor"/>
      </rPr>
      <t xml:space="preserve"> 
La Contaduria General de la Nacion ha establecido que todas las entidades contables públicas deban efectuar permanentemente procesos de conciliacion de los saldos de operaciones reciprocas entre si, tanto en los cortes trimestrales intermedios, como en el corte de final de año. De acuerdo con lo reportado por la administración a 31 de diciembre de 2017 el Ministerio de Transporte presenta diferencias por $10.068 millones entre los saldos registrados en el formulario CGN2002_002_OPERACIONES_RECIPROCAS y los saldos registrados por las diferentes entidades publicas con las cuales tuvo dichas operaciones. Esta situacion genera incertidumbre sobre el saldo de las cuentas comprometidas por estas operaciones y posibilita inconsistencias en los Estados Financieros del Ministerio, que para 2017 estan relacionadas con las cuentas descritas en el siguiente cuadro: ... Tabla 12</t>
    </r>
  </si>
  <si>
    <r>
      <rPr>
        <b/>
        <sz val="10"/>
        <color theme="1"/>
        <rFont val="Calibri"/>
        <family val="2"/>
        <scheme val="minor"/>
      </rPr>
      <t xml:space="preserve">Hallazgo No. 16. Notas a los Estados Financieros incompletas. </t>
    </r>
    <r>
      <rPr>
        <sz val="10"/>
        <color theme="1"/>
        <rFont val="Calibri"/>
        <family val="2"/>
        <scheme val="minor"/>
      </rPr>
      <t>El Régimen de Contabilidad Pública Establece que las Notas a los Estados Contables Básicos corresponden a la información adicional de carácter general y especifico, que complementa los Estados Contables Básicos y forman parte integral de los mismos. Tienen por objeto revelar la información adicional necesaria sobre las transacciones, hechos y operaciones financieras, económicas, sociales y ambientales que sean materiales; la desagregación de valores contables en términos de precios y cantidades, asi como aspectos que presentan dificultad para su medición monetaria que pueden evidenciarse en términos cualitativos, o cuantitativos fisicos, los cuales han afectado o pueden afectar la situación de la entidad contable pública. Las Notas Explicativas que acompañan a los Estados Contables del Ministerio de Transporte presentan deficiencias en la revelación, debido a que las mismas no permiten conocer situaciones significativas de los hechos financieros, económicos y sociales, que afectan los estados contables ...</t>
    </r>
  </si>
  <si>
    <r>
      <rPr>
        <b/>
        <sz val="10"/>
        <color theme="1"/>
        <rFont val="Calibri"/>
        <family val="2"/>
        <scheme val="minor"/>
      </rPr>
      <t xml:space="preserve">Hallazgo No. 17. Recursos Entregados en Administración. 
</t>
    </r>
    <r>
      <rPr>
        <sz val="10"/>
        <color theme="1"/>
        <rFont val="Calibri"/>
        <family val="2"/>
        <scheme val="minor"/>
      </rPr>
      <t>El saldo de la cuenta 142402 Recursos Entregados en Administración, se encuentra sobrestimado en $375 millones, ya que corresponde a los recursos ejecutados y pendientes de registrar del Convenio No. 216139, suscrito con el Fondo Financiero de Proyectos de Desarrollo-FONADE. Lo anterior, teniendo en cuenta, que en el informe de ejecución financiera No. 13, de FONADE se refleja únicamente un saldo pendiente de legalizar de $1. Esta circunstancia, constituye deficiencias de control en los procedimientos contables, también afectó el resultado del ejercicio, por los gastos generales no registrados. Lo mencionado contraviene lo establecido por la CGN, en el Instructivo 002 de 2016, de la CGN, respecto a que las directivas de las entidades sujetas al RCP adoptaran las estrategias administrativas necesarias para promover y facilitar todas las actividades operativas requeridas en las diferentes áreas donde se originan los hechos financieros, económicos, sociales y ambientales, así como todo el apoyo y logística necesarios para un adecuado cierre del periodo contable.</t>
    </r>
  </si>
  <si>
    <r>
      <rPr>
        <b/>
        <sz val="10"/>
        <color theme="1"/>
        <rFont val="Calibri"/>
        <family val="2"/>
        <scheme val="minor"/>
      </rPr>
      <t xml:space="preserve">Hallazgo No. 18. Propiedad Planta y Equipo - Inmuebles. 
</t>
    </r>
    <r>
      <rPr>
        <sz val="10"/>
        <color theme="1"/>
        <rFont val="Calibri"/>
        <family val="2"/>
        <scheme val="minor"/>
      </rPr>
      <t>Si bien, el Ministerio cuenta con un inventario detallado de Bienes Inmuebles, los cuales, no presentan diferencias con los reportes contables, incluidas las valorizaciones, existe incertidumbre, dado que en el reporte entregado por la Ventanilla Única de Registro - VUR de la Superintendencia de Notariado y Registro, según el cual se presentan, siete (7) inmuebles a nombre del Ministerio, que no se encuentran registrados contablemente. Esta incertidumbre, además de afectar la razonabilidad del saldo subcuentas 1605 y1640, tiene incidencia en el saldo de Otros Activos - Valorizaciones, el Patrimonio y en los gastos del periodo, en lo que respecta a la depreciación de las edificaciones. Lo mencionado, se presenta por la falta de validación de la información con las entidades, a las cuales se les han trasladado los bienes y con la responsable del respectivo registro... Tabla 13</t>
    </r>
  </si>
  <si>
    <r>
      <rPr>
        <b/>
        <sz val="10"/>
        <color theme="1"/>
        <rFont val="Calibri"/>
        <family val="2"/>
        <scheme val="minor"/>
      </rPr>
      <t xml:space="preserve">Hallazgo No. 19. Administrativo. Bienes Inmuebles de Ferrovías y Fondo Nacional de Camino Vecinales. </t>
    </r>
    <r>
      <rPr>
        <sz val="10"/>
        <color theme="1"/>
        <rFont val="Calibri"/>
        <family val="2"/>
        <scheme val="minor"/>
      </rPr>
      <t xml:space="preserve">
De acuerdo con información suministrada por la Ventanilla Única de Registro - VUR de la Superintendencia de Notariado y Registro, a 31 de diciembre de 2017, aún continúan bienes de las extintas Ferrovías en Liquidación y Fondo Nacional de Caminos Vecinales sin registrar en la información financiera del Mintransporte. Lo mencionado subestima la cuenta Propiedad, Planta y Equipo, en cuantía indeterminada por los diecisiete (17) inmuebles (ver tabla), que no han sido legalizados ni transferidos a la Entidad respectiva. Si bien la entidad en su respuesta manifiesta que esos predios no deben estar registrados en su contabilidad ya que deben ser registrados por el INVIAS, en dicha entidad tampoco se encuentran registrados, por lo tanto se considera que por efectos de control y salvaguarda de los bienes del Estado, el Ministerio y sus entidades adscritas deben adelantar las acciones pertinentes para el registro contable de dichos inmuebles... Tabla 14</t>
    </r>
  </si>
  <si>
    <r>
      <rPr>
        <b/>
        <sz val="10"/>
        <color theme="1"/>
        <rFont val="Calibri"/>
        <family val="2"/>
        <scheme val="minor"/>
      </rPr>
      <t>Hallazgo No. 20. Propiedad, Planta y Equipo - Bienes Muebles.</t>
    </r>
    <r>
      <rPr>
        <sz val="10"/>
        <color theme="1"/>
        <rFont val="Calibri"/>
        <family val="2"/>
        <scheme val="minor"/>
      </rPr>
      <t xml:space="preserve"> 
A 31 de diciembre de 2017, el saldo contable de los bienes muebles del Ministerio asciende a $18.793.3 millones, sin embargo, de acuerdo con el inventario entregado por el Ministerio, en una segunda oportunidad, en el cual hace claridad, que se deben considerar los bienes intangibles (cuenta 1970), los bienes entregados a terceros (cuenta 1920) y los bienes intangibles en bodega (cuenta 191090) aún se registra una diferencia de $943.3 millones, respecto al saldo de los inventarios físicos. Adicionalmente, el Ministerio, en su respuesta reconoce que "</t>
    </r>
    <r>
      <rPr>
        <i/>
        <sz val="10"/>
        <color theme="1"/>
        <rFont val="Calibri"/>
        <family val="2"/>
        <scheme val="minor"/>
      </rPr>
      <t>… el suministro de la información, se realizó antes del cierre contable, por lo que no se encontraba totalmente depurada y clasificada…</t>
    </r>
    <r>
      <rPr>
        <sz val="10"/>
        <color theme="1"/>
        <rFont val="Calibri"/>
        <family val="2"/>
        <scheme val="minor"/>
      </rPr>
      <t>”. Esta circunstancia, además de representar una incertidumbre en las subcuentas de Propiedad, Planta y Equipo, bienes muebles, tiene efecto en el Patrimonio Institucional y los gastos del periodo en lo relacionado con la depreciación. Lo anterior, evidencia las deficiencias en las acciones administrativas que la Entidad debió adelantar para la finalización del periodo contable, respecto a la conciliación de saldos, toma física de inventarios y saldos contables, de acuerdo con lo establecido por la CGN en el Instructivo 03 de 2017 - Instrucciones relacionadas con el cambio del periodo contable 2017 – 2018.</t>
    </r>
  </si>
  <si>
    <r>
      <rPr>
        <b/>
        <sz val="10"/>
        <color theme="1"/>
        <rFont val="Calibri"/>
        <family val="2"/>
        <scheme val="minor"/>
      </rPr>
      <t>Hallazgo No. 21.  Control Interno Contable</t>
    </r>
    <r>
      <rPr>
        <sz val="10"/>
        <color theme="1"/>
        <rFont val="Calibri"/>
        <family val="2"/>
        <scheme val="minor"/>
      </rPr>
      <t>. 
De acuerdo con los resultados presentados, respecto a la relevancia, y representación fiel de la información financiera reportada el Ministerio con corte a la vigencia 2017, se observó la falta de conciliación entre las dependencias y contabilidad, y las dificultades en los procesos de depuración, que ha generado que se presenten problemas en el efectivo, los deudores, la propiedad, planta y equipo, las cuentas por pagar, los pasivos estimados y los ingresos, situaciones que se han sido evidenciadas en el presente informe. Lo mencionado se presenta por falta de la efectividad en el control interno contable y en su evaluación; circunstancias que podrían afectar la razonabilidad de la información financiera reportada por las vigencia 2017, y contravienen lo establecido en la Resolución 357 de 2008, Instructivo No. 03 de 2017 y la Resolución 193 de 2016.</t>
    </r>
  </si>
  <si>
    <r>
      <rPr>
        <b/>
        <sz val="10"/>
        <color theme="1"/>
        <rFont val="Calibri"/>
        <family val="2"/>
        <scheme val="minor"/>
      </rPr>
      <t>Hallazgo No. 22. Administrativo. Recursos Entregados en Administración - Fideicomisos - Convenios interadministrativos 333 de 2010 y 431 de 2011.</t>
    </r>
    <r>
      <rPr>
        <sz val="10"/>
        <color theme="1"/>
        <rFont val="Calibri"/>
        <family val="2"/>
        <scheme val="minor"/>
      </rPr>
      <t xml:space="preserve"> 
A 31 de diciembre de 2017, el saldo de la cuenta 142402 Recursos Entregados en Administración, presenta una partida de $27.8 millones, correspondientes a los convenios interadministrativos 333 de 2010 y 431 de 2011, suscritos por el Ministerio de Transporte y el Fondo Francisco José de Caldas - Colciencias - Fiduprevisora SA, sin embargo, de acuerdo con el reporte de Operaciones Reciprocas, a la misma fecha, el saldo del Fondo es de $0. Si bien, la respuesta del Ministerio, se soportó con los reportes de la Fiduprevisora, éstos están con corte a 30 de junio de 2017, circunstancia que no permite concluir respecto al saldo real de los recursos pendientes de ejecutar al cierre de la vigencia fiscal. Esta situación, genera incertidumbre sobre la realidad económica del saldo de $27.8 millones, y evidencia deficiencias de control en los procedimientos contables referentes al manejo y soportes de la información, que puede llegar a afectar el resultado del ejercicio por el no registro de los respectivos gastos del periodo. Finalmente, también contraviene lo establecido por la CGN, en el Instructivo 003 de 2017, de la CGN, respecto a que “</t>
    </r>
    <r>
      <rPr>
        <i/>
        <sz val="10"/>
        <color theme="1"/>
        <rFont val="Calibri"/>
        <family val="2"/>
        <scheme val="minor"/>
      </rPr>
      <t>…las directivas de las entidades sujetas al RCP adoptaran las estrategias administrativas necesarias para promover y facilitar todas las actividades operativas requeridas en las diferentes áreas donde se originan los hechos económicos, así como todo el apoyo y logística necesarios para un adecuado cierre del periodo contable del año 2017</t>
    </r>
    <r>
      <rPr>
        <sz val="10"/>
        <color theme="1"/>
        <rFont val="Calibri"/>
        <family val="2"/>
        <scheme val="minor"/>
      </rPr>
      <t>”.</t>
    </r>
  </si>
  <si>
    <r>
      <rPr>
        <b/>
        <sz val="10"/>
        <color theme="1"/>
        <rFont val="Calibri"/>
        <family val="2"/>
        <scheme val="minor"/>
      </rPr>
      <t>Hallazgo No. 23.  Recursos Entregados en Administración - Convenio 397 de 2016.</t>
    </r>
    <r>
      <rPr>
        <sz val="10"/>
        <color theme="1"/>
        <rFont val="Calibri"/>
        <family val="2"/>
        <scheme val="minor"/>
      </rPr>
      <t xml:space="preserve"> 
A 31 de diciembre de 2017, en la subcuenta 142402 Recursos Entregados en Administración existe un saldo por $400 millones correspondiente al Convenio 397 de 2016 suscrito con el Departamento de Guainía, sin embargo, en el extracto del Banco Agrario de la cuenta bancaria del convenio se presenta un saldo, a la misma fecha, de $93.7 millones. Adicionalmente, se observa en los informes de gestión, que se ejecutaron recursos en los contratos de consultoría e interventoría. Por lo tanto, la diferencia observada genera incertidumbre en el saldo de la subcuenta respecto del valor real del convenio en mención, con efecto en el resultado del ejercicio, por los gastos no registrados de los contratos de consultoría e interventoría. Si bien, el Ministerio aduce que "</t>
    </r>
    <r>
      <rPr>
        <i/>
        <sz val="10"/>
        <color theme="1"/>
        <rFont val="Calibri"/>
        <family val="2"/>
        <scheme val="minor"/>
      </rPr>
      <t>hasta la fecha el Departamento no ha remitido los informes de gestión que permitan efectuar el registro de los gastos de los contratos de consultoría e interventoría, los cuales son el soporte contable para cualquier afectación de esta cuenta</t>
    </r>
    <r>
      <rPr>
        <sz val="10"/>
        <color theme="1"/>
        <rFont val="Calibri"/>
        <family val="2"/>
        <scheme val="minor"/>
      </rPr>
      <t>", se observa la falta de efectividad en las acciones que adelantó la administración con el fin de reflejar en forma razonable los hechos económicos relacionados con la transferencia de recursos.</t>
    </r>
  </si>
  <si>
    <r>
      <rPr>
        <b/>
        <sz val="10"/>
        <color theme="1"/>
        <rFont val="Calibri"/>
        <family val="2"/>
        <scheme val="minor"/>
      </rPr>
      <t xml:space="preserve">Hallazgo No. 24. Convenios de Transferencia de Recursos - Información financiera. 
</t>
    </r>
    <r>
      <rPr>
        <sz val="10"/>
        <color theme="1"/>
        <rFont val="Calibri"/>
        <family val="2"/>
        <scheme val="minor"/>
      </rPr>
      <t>Se observan deficiencias en la información financiera que soporta la ejecución de los recursos de los convenios 478 de 2016 y 422 de 2017, toda vez que no permite conocer el estado real de los mismos, circunstancia que afecta la certeza de los saldos que se reflejan en la subcuenta contable 142402 Recursos Entregados en Administración y su correspondiente contrapartida en el resultado del ejercicio, de acuerdo a: • Departamento de Risaralda – Convenio 478 de 2016: A 31 de diciembre de 2017, existe un saldo por $400 millones, que corresponde al valor total del convenio, sin embargo, en el reporte operaciones reciprocas e información financiera del Departamento, el saldo asciende a $3.600 millones, situación que subestima el saldo respectivo en $3.200 millones, y que según lo manifestado por el Ministerio, obedece a que "</t>
    </r>
    <r>
      <rPr>
        <i/>
        <sz val="10"/>
        <color theme="1"/>
        <rFont val="Calibri"/>
        <family val="2"/>
        <scheme val="minor"/>
      </rPr>
      <t>… no se registró oportunamente la transferencia de recursos, quedando como un ajuste dentro del Comprobante No. 1 de ajustes por errores, según nuevo marco normativo…</t>
    </r>
    <r>
      <rPr>
        <sz val="10"/>
        <color theme="1"/>
        <rFont val="Calibri"/>
        <family val="2"/>
        <scheme val="minor"/>
      </rPr>
      <t>”. • Municipio de Curamaribo - Convenio 422 de 2017: el saldo es incierto, toda vez que a 31 de diciembre de 2017, el municipio, en su cuentas de operaciones reciprocas no reporta saldo, en tanto que el Ministerio registra un valor de $400 millones, lo que genera incertidumbre, respecto a la ejecución total de los recursos del convenio y por ende, del saldo reportado en la cuenta. Lo mencionado, constituye deficiencias de control en los procedimientos contables, en contravención a lo establecido por la CGN, en la Resolución 193 de 2016 y en el Instructivo 003 de 2017, respecto a que las directivas de las entidades sujetas al RCP adoptaran las estrategias administrativas necesarias para promover y facilitar todas las actividades operativas requeridas en las diferentes áreas donde se originan los hechos financieros, económicos, sociales y ambientales, así como todo el apoyo y logística necesarios para un adecuado cierre del periodo contable.</t>
    </r>
  </si>
  <si>
    <r>
      <t>De acuerdo con información entregada</t>
    </r>
    <r>
      <rPr>
        <vertAlign val="superscript"/>
        <sz val="10"/>
        <rFont val="Arial"/>
        <family val="2"/>
      </rPr>
      <t>[1]</t>
    </r>
    <r>
      <rPr>
        <sz val="10"/>
        <rFont val="Arial"/>
        <family val="2"/>
      </rPr>
      <t xml:space="preserve"> a la Comisión de Auditoría de la Contraloría, la Entidad informa sobre el cumplimento del Plan de Acción en materia del Proyecto implementación del Gobierno en línea el cual presenta un Avance Parcial de 25%.  De igual forma, el Ministerio de las Tecnologías de la Información</t>
    </r>
    <r>
      <rPr>
        <vertAlign val="superscript"/>
        <sz val="10"/>
        <rFont val="Arial"/>
        <family val="2"/>
      </rPr>
      <t>[2]</t>
    </r>
    <r>
      <rPr>
        <sz val="10"/>
        <rFont val="Arial"/>
        <family val="2"/>
      </rPr>
      <t xml:space="preserve"> informó que, en materia de Gobierno en Línea, el Ministerio de Transporte no cuenta con actividades para el seguimiento, medición, análisis y evaluación del desempeño de la seguridad y privacidad con el fin de generar los ajustes o cambios pertinentes y oportunos. Lo anterior, a pesar que el Ministerio de Transporte designó[3] un Director de Tecnologías y Sistemas de Información Chief Information Oficier – CIO, para liderar la Estrategia Integral de Tecnologías de la Información y Comunicaciones, el cual desempeñó estas funciones hasta el 30 de agosto de 2016, sin que se haya dado cumplimiento a la meta establecida para la Estrategia de Gobierno en línea, en lo propuesto para el año 2016.</t>
    </r>
  </si>
  <si>
    <t>Hallazgo No. 18. Flota de los Sistemas Integrados de Transporte Masivo – SITM –Administrativo-   
En algunos sistemas no se ha cumplido la meta proyectada en cuanto al número de vehículos disponibles para la operación del SITM,  como es el caso de: 
Barranquilla - Transmetro  : Flota proyectada 284 / Flota total 234 
Cali - MIO  Flota proyectada 911 / Flota total 884 
Pereira - Megabus 56 Flota proyectada 56 Articulados Flota Actual: 35 Articulados. 
Adicionalmente, el SITM de la ciudad de Cali únicamente programó 681 buses  en el mes de septiembre de 2016, lo que nos indica que el sistema operó con el 74.7% de la flota contractual, operación que se encuentra por debajo del total de los vehículos proyectados.
Dicha situación, refleja que las acciones estratégicas adoptadas a través del seguimiento  efectuado por el Ministerio de Transporte a los SITM no han sido efectivas, afectando la prestación adecuada del servicio.</t>
  </si>
  <si>
    <t xml:space="preserve">HALLAZGO 16. Administrativo - con presunta incidencia Disciplinaria - Reglamentación Infraestructura Sistema Férreo
De acuerdo a lo previsto en el artículo 30 del Decreto 1008 de 15 de mayo de 2015, el Ministerio de Transporte "...definiría las condiciones mínimas que debe tener la infraestructura del sistema de metro ligero, tren ligero, tranvía y tren-tram..dentro de! año siguiente a la expedición del Decreto mencionado, situación que no se presentó, por cuanto se venció el término y no se cuenta con el Acto Administrativo que reglamente los parámetros mínimos requeridos por el Sistema Férreo, en lo que respecta al tema de infraestructura, afectando la unificación de los criterios técnicos en cuanto al diseño, construcción y utilización de la red ferroviaria existente y por desarrollar en el país. Lo anterior impacta la generación de avances importantes requeridos en el sistema de transporte Férreo y, de igual forma, la prestación efectiva de los servicios ferroviarios de pasajeros y de carga en el Territorio Nacional. En consecuencia, se observa un </t>
  </si>
  <si>
    <t>AUDITORIA VIGENCIA 2015
Se recopilaron como fuente  de insumos para el Plan Logístico Portuario para su respectivo análisis: 
Plan estratégico de transporte Intermodal PEIT
Plan de expansión Portuaria 3744 de 2012
Plan Maestro de Transporte Intermodal PMTI 1 
Evaluaciones Ambientales y Estratégicas. 
Información aportada por los Gerentes de los Corredores Logísticos. 
A La fecha se encuentran los documentos en proceso verificación  y análisis  de su  contenido . 
Se realizaron mesas de trabajo con DNP y Grupo de Logística para definir temática y hacer un diagnostico de los componentes del PLP. 
12/07/2018: En mesas de trabajo realizadas con el DNP se han especificado los parámetros para la elaboración del documento CONPES. Igualmente el MT realizó el análisis del contenido del documento para verificar su validez y posteriormente se remitió al DNP para su consideración, análisis y consolidación del documento final de la política nacional logística. Una vez sea publicado este documento por el DNP, será socializado a todos los interesados y participantes en su expedición por ese Departamento.</t>
  </si>
  <si>
    <t>ANGELA MARIA OROZCO GOMEZ</t>
  </si>
  <si>
    <t>MINISTRA DE TRANSPORTE</t>
  </si>
  <si>
    <r>
      <t>i) Gestionar con tres entidades del Estado que haya avanzado en la implementación de los 4 componentes, la  de transferencia de conocimiento y casos de éxito para que el Ministerio de Transporte incremente los porcentajes de avance.
ii) Implementar los criterios viabilizados
ii</t>
    </r>
    <r>
      <rPr>
        <sz val="11"/>
        <color theme="1"/>
        <rFont val="Calibri"/>
        <family val="2"/>
        <scheme val="minor"/>
      </rPr>
      <t xml:space="preserve">i) Presentar propuesta que continúe articulando los componentes mencionados y  gestionaran los recursos requeridos. </t>
    </r>
  </si>
  <si>
    <r>
      <t xml:space="preserve">i) Gestionar recursos (Talento Humano, financiero y tecnológico)
ii) Diseñar, implementar y mantener una solución de software con acceso a los delegados por dependencia que almacene las Evidencias relacionadas con las preguntas de FURAG para mantener coherencia de la información.
</t>
    </r>
    <r>
      <rPr>
        <sz val="11"/>
        <color theme="1"/>
        <rFont val="Calibri"/>
        <family val="2"/>
        <scheme val="minor"/>
      </rPr>
      <t xml:space="preserve">iii) A partir de la Solución de Software, presentar propuesta ante la alta dirección para que se continúe el desarrollo articuladamente de la estrategia GEL y así, elevar ya sea los índices asociados al FURAG y los procesos de TI que se requieren desde el punto de vista de gestión para mantener los procesos actualizados en el DARUMA del Ministerio de Transporte. </t>
    </r>
  </si>
  <si>
    <r>
      <rPr>
        <sz val="11"/>
        <color theme="1"/>
        <rFont val="Calibri"/>
        <family val="2"/>
        <scheme val="minor"/>
      </rPr>
      <t>i) Realizar las gestiones necesarias que permitan crear la oficina de TIC's para el Ministerio de Transporte
ii) Gestionar recursos (Reformular proyecto de inversión, solicitando recurso humano, tecnológico y financiero.)
iii)Formular el Plan Gobierno de Tecnologías de la Información PGTI-2018-2022.
iv) Ejecución de la primera fase del PGTI-2018-2019 que incluya dentro de sus actividades i) el diseño y justificaci</t>
    </r>
    <r>
      <rPr>
        <sz val="11"/>
        <rFont val="Calibri"/>
        <family val="2"/>
        <scheme val="minor"/>
      </rPr>
      <t>ón del esquema del Gobierno de TI. 
v)Gestionar la creación de la Oficina de TIC's con nivel estratégico y estructura de Gobierno de TI.</t>
    </r>
  </si>
  <si>
    <r>
      <rPr>
        <sz val="11"/>
        <color theme="1"/>
        <rFont val="Calibri"/>
        <family val="2"/>
        <scheme val="minor"/>
      </rPr>
      <t xml:space="preserve">i) Gestionar mediante un proceso de transferencia de conocimiento con (3) entidades del estado y/o la academia que hayan adelantado la implementación del marco de referencia y aplicar las guías mencionadas siempre teniendo de referencia el proceso de AE que gestionara la entidad ante la alta dirección. </t>
    </r>
    <r>
      <rPr>
        <sz val="11"/>
        <rFont val="Calibri"/>
        <family val="2"/>
        <scheme val="minor"/>
      </rPr>
      <t xml:space="preserve">
Gestionar recursos (Reformular proyecto de inversión, solicitando recurso humano, tecnológico y financiero.)
ii). Formular el Plan Gobierno de Tecnologías de la Información PGTI-2018-2022.
iii). Ejecución de la primera fase del PGTI-2018 que incluya dentro de sus actividades el Diseño de la primera versión de un Instrumento que defina  e implemente un proceso para la gestión del ciclo de vida de los sistemas de información conforme lo sugieren las guías que apliquen en los sistemas de información con gobernanza institucional.</t>
    </r>
  </si>
  <si>
    <r>
      <rPr>
        <sz val="11"/>
        <color rgb="FFFF0000"/>
        <rFont val="Calibri"/>
        <family val="2"/>
        <scheme val="minor"/>
      </rPr>
      <t xml:space="preserve">
</t>
    </r>
    <r>
      <rPr>
        <sz val="11"/>
        <color theme="1"/>
        <rFont val="Calibri"/>
        <family val="2"/>
        <scheme val="minor"/>
      </rPr>
      <t>i) Gestionar recursos (Reformular proyecto de inversión, solicitando recurso humano, tecnológico y financiero)</t>
    </r>
    <r>
      <rPr>
        <sz val="11"/>
        <rFont val="Calibri"/>
        <family val="2"/>
        <scheme val="minor"/>
      </rPr>
      <t xml:space="preserve">
ii) Formular el Plan Gobierno de Tecnologías de la Información PGTI-2018-2022.
iii)Ejecución de la primera fase del PGTI-2018,  que incluya dentro de sus actividades i) el diseño de la política de riesgos de seguridad y privacidad de la información
iv) Aprobar la política
vi)Socializar y publicar en coordinación con el grupo de prensa la política de protección de datos.</t>
    </r>
  </si>
  <si>
    <t>PLAN DE MEJORAMIENTO - DESEMPEÑO PLAN NACIONAL DE SEGURIDAD VIAL- PERIODO 2012-2017</t>
  </si>
  <si>
    <t xml:space="preserve">1. Falta de una estrategia  que permita la fácil articulación entre las diferentes  actores  del PNSV.     2. Falta de capacidad Institucional.                 </t>
  </si>
  <si>
    <t xml:space="preserve">1. En concordancia con el Plan Nacional de Desarrollo  incluir un capitulo de seguridad vial en el Plan Estratégico , el cual será construido con la ANSV.         
 2.  En  coordinación con la ANSV se reglamentarán  el Comité Operativo, Consejo Territorial y Consultivo, según corresponda. </t>
  </si>
  <si>
    <t>Realizar  mesas de trabajo con la Oficina de Planeación  del Ministerio de Transporte y ANSV   con el fin de establecer las acciones que se incluirán en el   Plan  Estratégico Sectorial del Ministerio de Transporte.
                                                                                                                               El Ministerio de Transporte y la Agencia expedirán la reglamentación para los Consejos Territorial, Consultivo y el Comité Operativo. 
Utilizar el sistema de seguimiento a través de la batería de indicadores para monitorear y verificar el nivel de avance y logros   del PNSV.</t>
  </si>
  <si>
    <t>5  documentos
(3 reglamentaciones, un Plan estratégico, ajuste al PNSV,  
batería de indicadores ajustado)</t>
  </si>
  <si>
    <t xml:space="preserve">Despacho Viceministro/ Grupo Seguridad Vial                                                                                                                                </t>
  </si>
  <si>
    <t>Falta de un adecuado diligenciamiento por parte de las autoridades competentes del IPAT .   Necesidad de fortalecer las estrategias de recopilación de datos e investigación por parte del ONSV.  Falta de una estrategia exclusiva para los actores vulnerables  de la vía.</t>
  </si>
  <si>
    <t xml:space="preserve">Definir  en coordinación con la ANSV  un  plan  estratégico  integral  (acciones , formulación de política ) dirigida a  lograr la disminución de fallecidos y lesionados en siniestros viales de los actores vulnerables.  (Motociclistas, peatones, ) </t>
  </si>
  <si>
    <t xml:space="preserve"> Definir  y ejecutar un Plan Estratégico integral  dirigido a lograr la disminución de muertes y lesionados entre los actores vulnerables de la vía.</t>
  </si>
  <si>
    <t xml:space="preserve">Falta de  estrategias  de seguimiento y control , que permita la articulación con las entidades territoriales en materia de seguridad vial.    </t>
  </si>
  <si>
    <t>1. Formular un Plan estratégico que comprenda actividades de control y seguimiento por parte de la ANSV y Ministerio de Transporte  involucrando activamente las entidades públicas y privadas del orden Nacional y Territorial. 
2. En coordinación con la ANSV  se expedirá la reglamentación del consejo territorial, consultivo y comité operativo.</t>
  </si>
  <si>
    <t xml:space="preserve">Realizar  mesas de trabajo con la Oficina de Planeación del Ministerio de Transporte y ANSV   con el fin de establecer las acciones que se incluirán en el   Plan  Estratégico Sectorial del Ministerio de Transporte 
Publicar el documento en la pagina Web para el conocimiento general y específicamente a los municipios involucrados.            
</t>
  </si>
  <si>
    <t>1. Falta de un marco normativo que establezca la obligatoriedad de los diferentes actores del Plan de remitir la información  correspondiente a sus acciones en materia de seguridad vial al MT  y la ANSV.                                                           2. No hay una línea base</t>
  </si>
  <si>
    <t xml:space="preserve">1. Hacer la revisión de la Política Pública en materia de seguridad vial  frente a las obligaciones  estipuladas para  los actores del Plan y proponer los cambios normativos  a que haya lugar.                                                                          2. Construcción de una línea base de los indicadores priorizados del PNSV.                                                                                                      </t>
  </si>
  <si>
    <t>Realizar mesas de trabajo  en coordinación con la ANSV y demás actores del Plan.
Elaborar  y presentar  proyecto de normatividad de acuerdo al resultado de las mesas de trabajo.
Elaborar línea base del indicador del presupuesto anual tendientes a disminuir la accidentalidad en Colombia en accidentes de transito. Utilizar el sistema de seguimiento a través de la batería de indicadores para monitorear y verificar el nivel de avance y logros   del PNSV.</t>
  </si>
  <si>
    <t>1. Falta de un marco normativo que estipule la obligatoriedad de las entidades territoriales y demás actores del  Plan de remitir  información correspondiente a la inversión en seguridad vial.       2. Falta de una línea base en los indicadores del PNSV.</t>
  </si>
  <si>
    <t xml:space="preserve">1.    Realizar línea base para los indicadores priorizados del PNSV.. 
2.   Hacer la revisión de la Política Pública en materia de seguridad vial  frente a las obligaciones  estipuladas para  los actores del Plan y proponer los cambios normativos  a que haya lugar.                 </t>
  </si>
  <si>
    <t xml:space="preserve">Falta de un Plan estratégico de seguimiento y control , que permita la articulación con las entidades territoriales en materia de seguridad vial.    </t>
  </si>
  <si>
    <t xml:space="preserve"> Formular un Plan estratégico de seguimiento y control que permita  articular acciones conjuntas con las entidades territoriales y  sus organismos de tránsito.</t>
  </si>
  <si>
    <t>Falta de un marco normativo claro y concreto que permita un mejor desarrollo de la ley 1503 de 2011.</t>
  </si>
  <si>
    <t xml:space="preserve">Revisar y actualizar marco normativo que regula la ley 1503 de 2011 específicamente en PESV. </t>
  </si>
  <si>
    <t xml:space="preserve">
1. Realizar  mesas de Trabajo en coordinación con la ANSV  
2. . Diagnostico de la situación actual de la normatividad vigente        
3. Dar continuidad al proceso de revisión   y ajuste del  Decreto 2851 de 2013.                                                
4.  Dar continuidad al proceso de revisión   y ajuste del   resolución 1231 de 2016.
5. Diseño de Planes Estratégicos de Seguridad Vial 
</t>
  </si>
  <si>
    <t>1.  Diagnostico del  proceso de formulación e implementación de los PESV.
2.  Revisar y actualizar marco normativo que regula la ley 1503 de 2011 específicamente en PESV</t>
  </si>
  <si>
    <t>1. Realizar un diagnostico de la formulación  e implementación de los PESV.-
2.  Revisar y actualizar el marco normativo que reglamenta la ley 1503 de 2011 específicamente en los PESV.</t>
  </si>
  <si>
    <t>1. Diagnostico de la formulación  e implementación de los PESV.-
2. Dar continuidad al proceso de revisión   y ajuste del  Decreto 2851 de 2013.                                                
3.  Dar continuidad al proceso de revisión   y ajuste del   resolución 1231 de 2016.</t>
  </si>
  <si>
    <t xml:space="preserve">Documentos </t>
  </si>
  <si>
    <t xml:space="preserve">1. Falta de un Plan estratégico de seguimiento y control , que permita la articulación con las entidades territoriales en materia de seguridad vial.  2. Falta de un marco normativo que establezca la obligatoriedad de los diferentes actores del Plan de remitir la información  correspondiente a sus acciones en materia de seguridad vial al MT  y la ANSV. </t>
  </si>
  <si>
    <t>1. Formular un Plan estratégico que comprenda actividades de control y seguimiento por parte de la ANSV y Ministerio de Transporte  involucrando activamente las entidades públicas y privadas del orden Nacional y Territorial.                                                                             2. Hacer la revisión de la Política Pública en materia de seguridad vial  frente a las obligaciones  estipuladas para  los actores del Plan y proponer los cambios normativos  a que haya lugar.</t>
  </si>
  <si>
    <t xml:space="preserve">1. Realizar Diagnostico para establecer estado de los planes de seguridad vial departamentales y locales existentes, para determinar su desarrollo e implementación en coordinación con los municipios.
2.   Realizar Mesas de trabajo en coordinación con la ANSV 
3. Como resultado de las conclusiones de las mesas de trabajo definir un plan estratégico de control y seguimiento 
</t>
  </si>
  <si>
    <t xml:space="preserve"> 1. Gestionar con tres entidades del Estado que haya avanzado en la implementación de los 4 componentes, la  de transferencia de conocimiento y casos de éxito para que el Ministerio de Transporte incremente los porcentajes de avance.
2 Implementar los criterios viabilizados
3 Presentar propuesta que continúe articulando los componentes mencionados y  gestionaran los recursos requeridos. 
4. Realizar propuesta de estructuración de la oficina TIC´s de la entidad de acuerdo a lo dispuesto en la Ley 1753/2015 y normatividad relacionada.
</t>
  </si>
  <si>
    <t xml:space="preserve">Falta de un Plan estratégico de seguimiento y control  operativo , que permita la articulación con las entidades territoriales ANSV  y DITRA.                                </t>
  </si>
  <si>
    <t xml:space="preserve"> Definir  un Plan estratégico de seguimiento y control que permita  articular acciones conjuntas con las entidades territoriales   sus organismos de tránsito, Ditra y ANSV  con el fin de generar acciones  entorno a la evasión del Soat.</t>
  </si>
  <si>
    <t xml:space="preserve">Realizar Diagnostico del estado del arte.                                                 Convocar mesas de Trabajo con las entidades competentes.( Ansv, Ditra, Runt, Federación de Municipios)                                              Plan estratégico de seguimiento y control.                                                         Definir  y adoptar un Plan  estratégico de seguimiento y control  operativo. </t>
  </si>
  <si>
    <t xml:space="preserve">DESEMPEÑO PLAN NACIONAL DE SEGURIDAD VIAL- PERIODO 2012-2017
</t>
  </si>
  <si>
    <r>
      <t xml:space="preserve">HALLAZGO 2, - Colectivos vulnerables en accidentes de transito.
</t>
    </r>
    <r>
      <rPr>
        <sz val="11"/>
        <rFont val="Calibri"/>
        <family val="2"/>
        <scheme val="minor"/>
      </rPr>
      <t>Solo el 22% de los accidentes con fallecidos el ONSV tienen  identificadas  las posibles causas del siniestro                                                           
La continuidad en las altas cifras de accidentalidad  en los Colectivos vulnerables en accidentes de tránsito, indican que no se ha dado respuesta efectiva a esta problemática, lo que redundaría en ahorros importantes en los costos financieros por las lesiones y víctimas fatales. En este sentido, se observa falta de oportunidad en la implementación de acciones estructurales para intervenir la problemática; adicionalmente, las acciones emprendidas (en su mayoría regulatorias), si bien están orientadas a solucionar el problema, no apuntan a intervenir las posibles causas de accidentes identificadas para este colectivo vulnerable.</t>
    </r>
  </si>
  <si>
    <r>
      <t>Hallazgo 5. – Monitoreo a Municipios sin control operativo
S</t>
    </r>
    <r>
      <rPr>
        <sz val="11"/>
        <rFont val="Calibri"/>
        <family val="2"/>
        <scheme val="minor"/>
      </rPr>
      <t xml:space="preserve">e observa un bajo desempeño por parte del Ministerio de Transporte  y de la ANSV , en cuanto al seguimiento y monitoreo de las estrategias, los planes y las acciones encaminadas a la seguridad vial del país, como también en la  coordinación de los organismos, entidades públicas y privadas comprometidas con el tema.                                                                                                                                     El 75% de las áreas urbanas del País se encuentran sin cobertura de la Dirección de Tránsito y Transporte  (Ditra) </t>
    </r>
  </si>
  <si>
    <r>
      <t xml:space="preserve">Hallazgo 6.- Cumplimiento de las metas y seguimiento de Indicadores del Plan Nacional de Seguridad Vial – PNSV 2011-2021
</t>
    </r>
    <r>
      <rPr>
        <sz val="11"/>
        <rFont val="Calibri"/>
        <family val="2"/>
        <scheme val="minor"/>
      </rPr>
      <t>El Ministerio en el período 2011 – 2015 y la ANSV en el período 2015 – 2017, no cumplieron con las metas previstas en el PNSV tendientes a la reducción de la accidentalidad vial en el período evaluado 2012 – 2017, afectando el principio de eficacia, puesto que los indicadores de víctimas fatales y lesionados por accidentes de tránsito, en lugar de disminuir aumentaron.
No se elaboró por parte del MT ni la ANSV  el indicador  del presupuesto anual destinado a implementar el PNSV en Colombia para el periodo 2014-2021.
No se realizó seguimiento a las metas previstas en el plan , lo que impide medir sus avances y toma de correctivos .</t>
    </r>
  </si>
  <si>
    <r>
      <t xml:space="preserve">Hallazgo 8.- Financiación del Plan Nacional de Seguridad Vial- PNSV 2011-2021
</t>
    </r>
    <r>
      <rPr>
        <sz val="11"/>
        <rFont val="Calibri"/>
        <family val="2"/>
        <scheme val="minor"/>
      </rPr>
      <t>El Ministerio en el período 2011 – 2015 y la ANSV en el período 2015 – 2017, como responsables del seguimiento del PNSV en los períodos establecidos, no tienen información completa sobre la financiación del Plan por parte de todos los 71 actores involucrados.
Adicionalmente, de la consulta realizada por el equipo auditor a Entidades del orden nacional  participantes del PNSV, se observa que ejecutaron recursos para la seguridad vial por $274.499 millones, correspondiente a las vigencias 2014-2017, sin que el Ministerio y la Agencia hayan realizado seguimiento a éstos, que permitan evaluar la eficacia en la consecución de los objetivos y metas proyectadas en el PNSV
Así mismo, de la información recopilada por la CGR, respecto de 724 Entes Territoriales, entre el 2012 y 2017, se determinó que obtuvieron ingresos acumulados por concepto de multas y tasas por $1.7 Billones, sin que el Ministerio de Transporte ni la ANSV tengan conocimiento de la porción de estos recursos que fueron usados para la seguridad vial del país. 
Así mismo con la ejecución del 50% parte del crédito del BID, no se generaron disminuciones de las víctimas fatales en accidentes de tránsito en el periodo 2014-2017 establecidas en el CONPES 3764, por el contrario, se incrementó en un 6%, lo que contribuyó al mayor gasto de atención de víctimas por parte de ADRES.</t>
    </r>
  </si>
  <si>
    <r>
      <t xml:space="preserve">Hallazgo 11.- Implementación Plan Estratégico de Seguridad Vial –PESV
</t>
    </r>
    <r>
      <rPr>
        <sz val="11"/>
        <rFont val="Calibri"/>
        <family val="2"/>
        <scheme val="minor"/>
      </rPr>
      <t>Desde la promulgación del decreto 2851 de 2013  la expedición de las guías metodológicas para la formulación y evaluación de los PESV  no se ha logrado potencializar dichos planes para alcanzar los objetivos propuestos en materia de seguridad vial.
Se encontró que las falencias identificadas con la revisión de los planes, limitan la estructuración e implementación de estrategias a nivel nacional, por cuanto la eficiencia y eficacia de los mismos, ha sido deficiente, con lo cual imposibilita que se logre el empoderamiento de las empresa, entidad u organización frente a la forma de asumir la responsabilidad de las acciones de los conductores y actores de la vía, como una cultura de prevención y contribución a la seguridad vial, cuyos resultados serían la creación de hábitos y conductas que permitirían la reducción de los niveles de accidentalidad vial.</t>
    </r>
  </si>
  <si>
    <r>
      <t>Hallazgo 13.- Seguimiento a Planes Locales e institucionalización y fortalecimiento de los Comités Locales de Seguridad Vial</t>
    </r>
    <r>
      <rPr>
        <sz val="11"/>
        <rFont val="Calibri"/>
        <family val="2"/>
        <scheme val="minor"/>
      </rPr>
      <t xml:space="preserve">
La ANSV y el MT, indican no conocer la cantidad de planes de seguridad vial departamentales y locales existentes.
No se están atendiendo las funciones de “seguimiento y evaluación” al PNSV 2011-2021
Al no realizar seguimiento al indicador No. 2.3 ni a sus metas, el MT y la ANSV no están realizando lo establecido en el artículo 5 de la resolución 2273 de 2014, y la ANSV no estaría llevando a cabo la planificación, articulación y gestión de la seguridad vial del país conforme al artículo 3 de la ley 1702 de 2013, y la articulación y coordinación con las entidades territoriales cuya función se encuentra definida en el artículo 9 la ley 1702 de 2013. Adicionalmente la  inexistencia de comités locales implica que no se tenga seguimiento al PLSV , por lo que se desconocen las acciones y su impacto.</t>
    </r>
  </si>
  <si>
    <r>
      <t xml:space="preserve">Hallazgo 23.- Implementación de la estrategia GEL (ahora Gobierno digital), por parte de la ANSV y el Ministerio de Transporte
</t>
    </r>
    <r>
      <rPr>
        <sz val="11"/>
        <rFont val="Calibri"/>
        <family val="2"/>
        <scheme val="minor"/>
      </rPr>
      <t xml:space="preserve">
Se observan sustanciales debilidades en la gestión y desempeño institucional por parte de las dos entidades en la implementación de la estrategia GEL, aunado a los pocos avances en la formulación de la arquitectura empresarial y por ende la arquitectura de TI y la falta de atención respecto del Modelo de Seguridad y Privacidad de la información.
Con respecto al Ministerio de Transporte, la Contraloría General de la República realizó una auditoría de cumplimiento a la GEL , que dio como resultado de la evaluación un concepto de Incumplimiento Material con Reserva por el bajo avance de los cuatro componentes, cuyos dos primeros componentes  a 2016 deberían estar al 100%, y los dos restantes  a corte del 2017 en un 80%, nivel de cumplimiento que no se ha logrado por parte de ésta entidad.</t>
    </r>
  </si>
  <si>
    <r>
      <t xml:space="preserve">Hallazgo 24.- Seguro Obligatorio de Accidentes de Tránsito -SOAT y Revisión Técnico Mecánica -RTM
</t>
    </r>
    <r>
      <rPr>
        <sz val="11"/>
        <rFont val="Calibri"/>
        <family val="2"/>
        <scheme val="minor"/>
      </rPr>
      <t>Para el periodo objeto de evaluación al PNSV (2012-2017), se observa un bajo desempeño del MT y la ANSV respecto a las competencias y funciones atribuidas en el PNSV en lo referente al desarrollo de acciones para reducir la evasión del SOAT y RTM.
Se observa la falta de gestión en el desarrollo de instrumentos y medios administrativos para la articulación y coordinación de acciones entre la ANSV, el MT, la DITRA  y los Organismos de Transito para el control operativo
La evasión del SOAT y de la RTM, derivan en parte de un deficiente control por parte de las autoridades de tránsito y de la DITRA , al no realizar operativos efectivos que permitan que los vehículos que transitan por las carreteras cumplan con los requisitos del SOAT y la RTM</t>
    </r>
  </si>
  <si>
    <r>
      <t xml:space="preserve">HALLAZGO 1. - Coordinación y Articulación Interinstitucional, Sectorial Y Territorial del Plan Nacional de Seguridad Vial. 
</t>
    </r>
    <r>
      <rPr>
        <sz val="11"/>
        <rFont val="Calibri"/>
        <family val="2"/>
        <scheme val="minor"/>
      </rPr>
      <t xml:space="preserve">No se diseñaron estrategias , acciones de cohesión y armonización Nacionales , territoriales e intersectoriales , con individualización de metas, tareas y recursos.                                                                                                                                                                                                                </t>
    </r>
    <r>
      <rPr>
        <b/>
        <sz val="11"/>
        <rFont val="Calibri"/>
        <family val="2"/>
        <scheme val="minor"/>
      </rPr>
      <t xml:space="preserve">
</t>
    </r>
    <r>
      <rPr>
        <sz val="11"/>
        <rFont val="Calibri"/>
        <family val="2"/>
        <scheme val="minor"/>
      </rPr>
      <t>Es importante indicar que dentro del Estado Colombiano no existe una instancia u organismo superior de coordinación y articulación gubernamental, de carácter vinculante que vele por el cumplimiento de las metas de disminución de la accidentalidad vial de acuerdo al PNSV, exigiendo la observancia de los compromisos adquiridos , tampoco se tienen comités de coordinación intersectoriales .                 
Es de anotar que la problemática descrita, limita y dificulta el logro de las metas y objetivos programados en el PNSV.
El sector Transporte carece de una herramienta  de control , con una batería de indicadores , cuyo seguimiento y evaluación determine avance y logros del PNSV.</t>
    </r>
  </si>
  <si>
    <r>
      <t xml:space="preserve">Hallazgo 9.- Control al Comportamiento Humano
</t>
    </r>
    <r>
      <rPr>
        <sz val="11"/>
        <rFont val="Calibri"/>
        <family val="2"/>
        <scheme val="minor"/>
      </rPr>
      <t>El Código Nacional de Tránsito estableció la competencia a los Organismos de Transito de realizar procesos contravencionales de multas e infracciones de tránsito. Al respecto, la CGR ha observado en algunos casos la ocurrencia de los fenómenos de caducidad y la prescripción, tal como se estableció en el informe de auditoría al SIMIT , en donde se dejaron de recibir por parte de los mencionados organismos, $103.857 millones, los cuales habrían podido destinarse de manera parcial a actividades de seguridad vial
Una de las causas por las que se presenta esta situación, es la debilidad institucional de los Organismos de Tránsito -O.T. para la realización completa de la gestión sancionatoria incluido el cobro oportuno de las multas impuestas. En este sentido, también se observa deficiente coordinación por parte del MT  y de la ANSV, que contribuya a fortalecer la gestión sancionatoria y por consiguiente minimizar la pérdida de estos recursos.</t>
    </r>
  </si>
  <si>
    <r>
      <t xml:space="preserve">Hallazgo 10.-Diseño de los Planes Estratégicos de Seguridad Vial-PESV
</t>
    </r>
    <r>
      <rPr>
        <sz val="11"/>
        <rFont val="Calibri"/>
        <family val="2"/>
        <scheme val="minor"/>
      </rPr>
      <t xml:space="preserve">Los entes encargados  de determinar, identificar y caracterizar los sujetos que tienen la obligación de revisar y dar los avales a los PESV, desconocen y no tienen identificado el universo de las Entidades, Organizaciones y Empresas privadas o públicas, que por ley deben presentarlos. Situación que impide aplicar las sanciones establecidas en el Artículo 2.3.2.3.3 del Decreto 1906 de 2015 para aquellos que no hubieren formulado o en su defecto no apliquen en debida forma dichos planes .
Con la obligatoriedad determinada en el artículo 11 del Decreto 2851 de 2013 , de revisar, formular observaciones, avalar los PESV, y realizar visitas de control para su implementación, que se atribuyó a la Supertransporte, los Organismos de Tránsito y las Alcaldías, no se tuvo en cuenta por parte del Ministerio de Transporte, como ente rector del Sector, la disposición de recursos físicos, financieros y las competencias, perfiles, formación o capacidades del recurso humano vinculado, con los que estos entes debían contar para la revisión de los Planes , lo que conllevó a ajustes administrativos y operacionales de esas entidades para dicho cumplimiento. </t>
    </r>
  </si>
  <si>
    <r>
      <t>Hallazgo 12.-Resultados y desempeño de los Planes Estratégicos de Seguridad Vial
E</t>
    </r>
    <r>
      <rPr>
        <sz val="11"/>
        <rFont val="Calibri"/>
        <family val="2"/>
        <scheme val="minor"/>
      </rPr>
      <t>n desarrollo del análisis efectuado por la CGR, se evidencia que a junio de 2018, se desconoce si las acciones registradas en el 1% de los planes aprobados por parte de la Superintendencia de Puertos y Transporte para diciembre de 2017, corresponden a las que efectivamente se requieren para que se generen condiciones de seguridad vial; si las acciones y resultados han minimizado los factores de riesgo que afectan la seguridad vial propios de cada empresa y si los mismos se adecuan a lo establecido en los ejes de acción  del PNSV 2011-2021, por cuanto no se han realizado visitas de control.
- La estructuración de la línea de fortalecimiento de la gestión institucional, presentó deficiencias tales como: falta de evidencia documental, no se presentan las funciones de cada uno de los miembros del comité de seguridad vial, falta de divulgación de la política de seguridad vial a los empleados de la empresa, debilidad en la realización de la caracterización, diagnóstico, levantamiento de la información, análisis y evaluación del riesgo. 
- Con respecto a la línea de acción en comportamiento humano, se determinó en la revisión del plan, que la estructuración de las políticas de regulación y el programa de capacitación anual, son débiles. 
- Con relación a la línea de acción de vehículos seguros, en la revisión se evidenció deficiencia en la correcta implementación del plan de mantenimiento preventivo y correctivo y en la seguridad activa y pasiva del vehículo y 
- En la línea de acción de atención de víctimas, se presentaron debilidades en la formulación de protocolos y procedimientos de atención a víctimas en caso de accidente al interior de la empresa y no se evidencia la realización de sensibilizaciones ni divulgación de lecciones aprendidas.</t>
    </r>
  </si>
  <si>
    <r>
      <t>1.  Realizar me</t>
    </r>
    <r>
      <rPr>
        <sz val="11"/>
        <color theme="1"/>
        <rFont val="Calibri"/>
        <family val="2"/>
        <scheme val="minor"/>
      </rPr>
      <t xml:space="preserve">sas de trabajo en coordinación con la ANSV y demás actores del Plan . 
2. Construcción de una línea base para los indicadores del PNSV. 
</t>
    </r>
    <r>
      <rPr>
        <sz val="11"/>
        <rFont val="Calibri"/>
        <family val="2"/>
        <scheme val="minor"/>
      </rPr>
      <t>Elaborar  y ajustar si es del caso la política publica en materia de seguridad vial y presentar  proyecto de normatividad de acuerdo al resultado de las mesas de trabajo.</t>
    </r>
  </si>
  <si>
    <r>
      <rPr>
        <sz val="11"/>
        <color theme="1"/>
        <rFont val="Calibri"/>
        <family val="2"/>
        <scheme val="minor"/>
      </rPr>
      <t xml:space="preserve">Realizar </t>
    </r>
    <r>
      <rPr>
        <sz val="11"/>
        <rFont val="Calibri"/>
        <family val="2"/>
        <scheme val="minor"/>
      </rPr>
      <t xml:space="preserve"> mesas de trabajo en coordinación con la ANSV
Definir un plan de acción estratégico .</t>
    </r>
  </si>
  <si>
    <r>
      <t xml:space="preserve">1. </t>
    </r>
    <r>
      <rPr>
        <sz val="11"/>
        <color theme="1"/>
        <rFont val="Calibri"/>
        <family val="2"/>
        <scheme val="minor"/>
      </rPr>
      <t xml:space="preserve">Realizar </t>
    </r>
    <r>
      <rPr>
        <sz val="11"/>
        <rFont val="Calibri"/>
        <family val="2"/>
        <scheme val="minor"/>
      </rPr>
      <t xml:space="preserve"> mesas de Trabajo en coordinación con la ANSV.       
2. Realizar en conjunto con la ANSV  un diagnostico en cuanto al marco normativo de los PESV y su impacto en la seguridad vial.
3. Revisión y ajuste si es del caso el Decreto 2851 de 2013. 
4. Revisión y ajuste si es del caso la resolución 1231 de 2016, a fin de facilitar la implementación del plan estratégico de seguridad vial. </t>
    </r>
  </si>
  <si>
    <t>5  documentos
(reglamentaciones 3 , un Plan estratégico, ajuste al PNSV,  
batería de indicadores ajustado)</t>
  </si>
  <si>
    <t>DESEMPEÑO PLAN NACIONAL DE SEGURIDAD VIAL -  2012-2017</t>
  </si>
  <si>
    <t>Estructuración y expedicón de acto administrativo definiendo procedimiento para efectuar el saneamiento del registro inicial de vehículos mal matriculados.</t>
  </si>
  <si>
    <r>
      <rPr>
        <b/>
        <sz val="9"/>
        <rFont val="Calibri"/>
        <family val="2"/>
        <scheme val="minor"/>
      </rPr>
      <t>Hallazgo No. 8 Política modernización parque automotor de carga -Administrativo-</t>
    </r>
    <r>
      <rPr>
        <sz val="9"/>
        <rFont val="Calibri"/>
        <family val="2"/>
        <scheme val="minor"/>
      </rPr>
      <t xml:space="preserve">
Con  el Decreto 1514 de septiembre de 2016,  se adoptaron medidas especiales y transitorias para resolver  la situación  administrativa de  vehículos de  transporte  de carga  que  presentan  omisiones en su  registro inicial entre los años  2005 y  2015. Mediante Decreto 153 de 2017 se modifica y adiciona la Subsección 1 de la Sección 7 del Capítulo 7 del Título 1 de la Parte 2 del Libro 2 del Decreto 1079 de 2015, en relación con las medidas especiales y transitorias para normalizar el registro inicial de vehículos de transporte de carga. Con Resolución 332 de 2017 se definen las condiciones y el procedimiento de los trámites inherentes a la política pública de modernización del parque automotor de carga y se dictan otras disposiciones. Del análisis a esta política emitida por el Ministerio de Transporte se observó lo siguiente: • La norma no establece el procedimiento que se les dará a los vehículos que se matricularon con la misma aprobación de la caución o resolución; máxime si en algunos de los documentos soportes para el ingreso de los vehículos de transporte de carga, no se determinaron las características del vehículo aceptado para el registro inicial. • No se establece el número de años máximo que deben tener los vehículos que se postulen, no obstante que la entidad tiene certeza, que se encontraron vehículos  que no cumplían con los requisitos exigidos en las normas establecidas por el Ministerio para su postulación y algunos con más de 70 años de existencia . • El sistema Runt, aún permite a los Organismos de Tránsito, migrar información de vehículos de transporte de carga, migración que debió haberse efectuado desde el inicio del Runt . Lo anterior genera un riesgo que ingresen vehículos de carga con irregularidades en su connotación de validez y legalidad, por la falta de la implementación de controles y seguimientos por parte del Ministerio de Transporte, lo que impacta de manera negativa la política.                                          
</t>
    </r>
  </si>
  <si>
    <r>
      <rPr>
        <b/>
        <sz val="9"/>
        <rFont val="Calibri"/>
        <family val="2"/>
        <scheme val="minor"/>
      </rPr>
      <t>Hallazgo No. 7 Listado vehículos registro inicial –Administrativo-</t>
    </r>
    <r>
      <rPr>
        <sz val="9"/>
        <rFont val="Calibri"/>
        <family val="2"/>
        <scheme val="minor"/>
      </rPr>
      <t xml:space="preserve">
El artículo segundo del Decreto 153 de 2017, modificó el artículo 2.2.1.7.7.1.5 del decreto 1079 de 2015, en cuanto a “…El Ministerio de Transporte, en un término de treinta (30) días hábiles contados a partir del 3 de febrero de 2017, enviará a los organismos de tránsito los listados de los vehículos que presuntamente presentan omisiones en su registro inicial, resultantes del cruce de información realizado entre los vehículos registrados que son objeto del programa de reposición vehicular, frente a las certificaciones de cumplimiento de requisitos expedidas y las pólizas aprobadas.” De estos listados entregados a los organismos de tránsito, esta comisión efectuó una revisión  y verificación de manera selectiva de placas de vehículos de transporte de carga, encontrando que se omitió el  envío de las placas que dentro de las bases de datos del Ministerio, tienen asociados certificados de cumplimiento de requisitos o resoluciones, con los cuales ingresaron nuevos vehículos; documentos que no se tiene certeza si fueron emitidos por el Ministerio; toda vez que en visitas realizadas por la Contraloría  a diferentes organismos de Tránsito, se evidenció en las carpetas originales que reposan en dichos entes, que, para algunas placas los documentos soportes de la matrícula del vehículo, no eran originales, otros fueron utilizados para el ingreso de varios vehículos y en otros casos, no fueron expedidos por el Ministerio . Además, se observa en la norma mencionada que se les otorgó a los organismos de tránsito, un término de dos (2) meses contados a partir del suministro de la información por el Ministerio de Transporte, para indicar al Grupo de Reposición Vehicular de la entidad, la omisión en la que se encuentran los vehículos y se le confiere la obligación a estos organismos, de comunicar al propietario del vehículo dicha situación e informarles la posibilidad de acogerse o no al procedimiento de saneamiento; Sin embargo, no se evidencia, que los mismos Organismos de Tránsito, deban enviar al Ministerio relación de estas comunicaciones  con el fin de que la entidad logre hacer un seguimiento efectivo del cumplimiento de la norma, tanto de los organismos de tránsito como de los propietarios de los vehículos, máxime si en la misma norma se describe…”En los casos en que no sea posible efectuar el saneamiento del registro de los vehículos de carga, entre otras circunstancias porque el propietario actual no postuló el vehículo que presenta omisiones en su registro inicial y no adelantó los procedimientos establecidos en la presente Subsección, los Organismos de Tránsito deberán iniciar las acciones legales tendientes a obtener la nulidad de los actos administrativos expedidos por ellos mismos, a través de los cuales se efectuó el registro inicial del vehículo de transporte de carga que presenta omisiones en dicho registro”.  Con respecto a lo anterior, el Ministerio informa a la comisión de la Contraloría que el Ministerio, dejará una anotación de los vehículos mal matriculados en el sistema Runt, lo cual genera efectos directos sobre la expedición de manifiestos de carga y enturnamiento en puertos. Sin embargo, continúa la incertidumbre, si serán saneados administrativamente, todos los vehículos que ingresaron desde el año 2005, bajo la política de cumplimiento de requisitos y si luego de este proceso, quedará en el sistema Runt, la información completa y veraz, con el fin de que se puedan tomar decisiones acertadas.</t>
    </r>
  </si>
  <si>
    <r>
      <rPr>
        <b/>
        <sz val="9"/>
        <rFont val="Calibri"/>
        <family val="2"/>
        <scheme val="minor"/>
      </rPr>
      <t xml:space="preserve">Hallazgo No. 6 Medidas saneamiento registro inicial de vehículos de carga –Administrativo-
</t>
    </r>
    <r>
      <rPr>
        <sz val="9"/>
        <rFont val="Calibri"/>
        <family val="2"/>
        <scheme val="minor"/>
      </rPr>
      <t xml:space="preserve">
Con respecto al Decreto 153  de 2017, la contraloría afirma que en revisión efectuada en el sistema Runt, de una selectiva de placas de vehículos de transporte de carga, y de la información suministrada por la entidad al requerimiento de la comisión de Contraloría , se observó que muchos de los vehículos registrados en este sistema presentan omisión de datos como: motor, línea, capacidad de carga, peso bruto vehicular, modelo, organismo de tránsito; se desconoce si fue desintegrado, si hubo cancelación de matrícula y algunos continúan activos en el sistema, al igual de algunos que  les otorgó el reconocimiento económico, al consultar las placas en el sistema Runt, éste genera el siguiente mensaje: “. Los datos registrados no corresponden con los propietarios activos para el vehículo consultado” y para otras placas , “Para el vehículo consultado no hay información registrada en el sistema”. Es de anotar y de acuerdo a la respuesta de la entidad, que lo referido para estas placas es que efectivamente algunas no se encuentran en el Runt, en otra no coinciden los datos en el Sistema y otros, en el Runt no se encuentran datos asociados que permitieran dar el reconocimiento económico. Información relevante e importante para el Ministerio, por cuanto tiene la responsabilidad  de realizar una anotación en el registro de aquellos vehículos que presentan omisiones; información que debe ser verificada  en el sistema Runt, por los generadores de carga o las empresas de transporte habilitadas para la prestación del servicio en la modalidad de carga, así como para las Sociedades Portuarias, los cuales deben verificar en este sistema si  los vehículos que  contraten la prestación del servicio o expida manifiestos de carga  o que estén en proceso de enturnamiento, presentan omisiones en el cumplimiento de las condiciones y los procedimientos establecidos en la normativa vigente al momento de su registro inicial, acorde con lo señalado en el Decreto 153/17 . Lo anterior puede generar que estas empresas contraten y generen manifiestos de carga, o en el caso de las Sociedades portuarias cuando realicen el proceso de enturnamiento, permitan prestar estos servicios a vehículos que presentan omisiones en el cumplimiento de las condiciones y los procedimientos establecidos en la normativa vigente al momento de su registro inicial, con el agravante de que se les  adelanten investigaciones por esta omisión, por parte de la Superintendencia de Puertos y Transporte  dentro del marco de sus competencias.
</t>
    </r>
  </si>
  <si>
    <t>AUDITORIA SECTORIAL SEGURIDAD VIAL - 2012</t>
  </si>
  <si>
    <r>
      <t xml:space="preserve">Hallazgo 4.  Reconocimiento Económico- Información Runt (Administrativo). 
</t>
    </r>
    <r>
      <rPr>
        <sz val="11"/>
        <rFont val="Calibri"/>
        <family val="2"/>
        <scheme val="minor"/>
      </rPr>
      <t xml:space="preserve">Analizada la información entregada por la Entidad, sobre el reconocimiento económico, realizado en las vigencias 2012 a 2014, a los propietarios de vehículos de transporte de carga que postularon su vehículo para ser desintegrado, y cruzada con los documentos originales que reposan en las carpetas físicas en los Organismos de tránsito ; se estableció que la información con que cuenta el Ministerio de Transporte por intermedio del Registro único Nacional de Tránsito –Runt-, y con la cual se aprueban los reconocimientos, presenta las  siguientes inconsistencias:
• No se encuentra en el Runt todas las transformaciones y repotenciaciones que se le han efectuado a los vehículos de transporte de carga.
• Igual sucede con la modificación de los vehículos en sus características, por cambio de tipo de carrocería de volqueta, mezcladoras (mixer), compactadores o recolectores de basura o blindados.
• De las observaciones presentadas por la Dijín  para constatar los guarismos de identificación del vehículo, se presenta la siguiente observación de manera recurrente: “se desconoce la legalidad de transformaciones homologaciones y reaforos, se sugiere verificar la capacidad de carga”. Se encontró que para algunas de las placas de los vehículos de transporte de carga , no es coincidente la capacidad registrada del vehículo en el Runt, con la que efectivamente se encuentra en las carpetas físicas originales. Para algunas placas, se registra en el Runt, con capacidad cero (0). </t>
    </r>
  </si>
  <si>
    <t>PLAN VIGENCIA 2014
CUMPLIDA. Se efectúo el análisis de los actos administrativos de actualización de tarifas anuales para atender la visita de los peritos decretada de oficio por el Tribunal de Arbitramento mediante Oficio MT 20174010484541 del 15 de Noviembre de 2017.
El Tribunal de arbitramento declaró en laudo arbitral del 9 de agosto de 2018 la prosperidad de las pretenciones del concesionario, por consecuencia se emitió la resolución 3944 del 6 de septiembre de 2018, por la cual se actualizan las tarifas de los srvicios del registro Unico Nacional de  Transito - RUNT, incluido el valor de $13.700 por concepto de Inscripcion de Persona Natural O Jurìdica, Publica o Privada.</t>
  </si>
  <si>
    <r>
      <t>1.  Realizar me</t>
    </r>
    <r>
      <rPr>
        <sz val="12"/>
        <color theme="1"/>
        <rFont val="Arial"/>
        <family val="2"/>
      </rPr>
      <t xml:space="preserve">sas de trabajo en coordinación con la ANSV y demás actores del Plan . 
2. Construcción de una línea base para los indicadores del PNSV. 
</t>
    </r>
    <r>
      <rPr>
        <sz val="12"/>
        <rFont val="Arial"/>
        <family val="2"/>
      </rPr>
      <t>Elaborar  y ajustar si es del caso la política publica en materia de seguridad vial y presentar  proyecto de normatividad de acuerdo al resultado de las mesas de trabajo.</t>
    </r>
  </si>
  <si>
    <r>
      <rPr>
        <sz val="12"/>
        <color theme="1"/>
        <rFont val="Arial"/>
        <family val="2"/>
      </rPr>
      <t xml:space="preserve">Realizar </t>
    </r>
    <r>
      <rPr>
        <sz val="12"/>
        <rFont val="Arial"/>
        <family val="2"/>
      </rPr>
      <t xml:space="preserve"> mesas de trabajo en coordinación con la ANSV
Definir un plan de acción estratégico .</t>
    </r>
  </si>
  <si>
    <r>
      <t xml:space="preserve">1. </t>
    </r>
    <r>
      <rPr>
        <sz val="12"/>
        <color theme="1"/>
        <rFont val="Arial"/>
        <family val="2"/>
      </rPr>
      <t xml:space="preserve">Realizar </t>
    </r>
    <r>
      <rPr>
        <sz val="12"/>
        <rFont val="Arial"/>
        <family val="2"/>
      </rPr>
      <t xml:space="preserve"> mesas de Trabajo en coordinación con la ANSV.       
2. Realizar en conjunto con la ANSV  un diagnostico en cuanto al marco normativo de los PESV y su impacto en la seguridad vial.
3. Revisión y ajuste si es del caso el Decreto 2851 de 2013. 
4. Revisión y ajuste si es del caso la resolución 1231 de 2016, a fin de facilitar la implementación del plan estratégico de seguridad vial. </t>
    </r>
  </si>
  <si>
    <r>
      <t>De acuerdo con información entregada</t>
    </r>
    <r>
      <rPr>
        <vertAlign val="superscript"/>
        <sz val="11"/>
        <rFont val="Arial"/>
        <family val="2"/>
      </rPr>
      <t>[1]</t>
    </r>
    <r>
      <rPr>
        <sz val="11"/>
        <rFont val="Arial"/>
        <family val="2"/>
      </rPr>
      <t xml:space="preserve"> a la Comisión de Auditoría de la Contraloría, la Entidad informa sobre el cumplimento del Plan de Acción en materia del Proyecto implementación del Gobierno en línea el cual presenta un Avance Parcial de 25%.  De igual forma, el Ministerio de las Tecnologías de la Información</t>
    </r>
    <r>
      <rPr>
        <vertAlign val="superscript"/>
        <sz val="11"/>
        <rFont val="Arial"/>
        <family val="2"/>
      </rPr>
      <t>[2]</t>
    </r>
    <r>
      <rPr>
        <sz val="11"/>
        <rFont val="Arial"/>
        <family val="2"/>
      </rPr>
      <t xml:space="preserve"> informó que, en materia de Gobierno en Línea, el Ministerio de Transporte no cuenta con actividades para el seguimiento, medición, análisis y evaluación del desempeño de la seguridad y privacidad con el fin de generar los ajustes o cambios pertinentes y oportunos. Lo anterior, a pesar que el Ministerio de Transporte designó[3] un Director de Tecnologías y Sistemas de Información Chief Information Oficier – CIO, para liderar la Estrategia Integral de Tecnologías de la Información y Comunicaciones, el cual desempeñó estas funciones hasta el 30 de agosto de 2016, sin que se haya dado cumplimiento a la meta establecida para la Estrategia de Gobierno en línea, en lo propuesto para el año 2016.</t>
    </r>
  </si>
  <si>
    <r>
      <t xml:space="preserve">HALLAZGO 3. ADMINISTRATIVO - DISCIPLINARIA Y FISCAL- TARIFAS CARGADAS AL HQRUNT(TRANSITO DE BUCARAMANGA)
Revisada la base de datos HQRUNT de las tarifas 2015, cargadas por el Organismo de Tránsito de Bucaramanga y confrontadas con los valores fijados en el Acuerdo 020 de 2014, se evidenció que los conceptos de Costos físico de lámina, Fabricación de placa de moto, Fabricación de placa de vehículo y facturación, liquidados por el organismo de tránsito no se cargaron al aplicativo HQRUNT, por lo cual se presentan  diferencias,   que conlleva a la pérdida de recursos en cuantía de $673.4 millones para la vigencia de 2015. 
recuerdan que la  RESOLUCIÓN 2395 DE 2009 dispuso en su : </t>
    </r>
    <r>
      <rPr>
        <i/>
        <sz val="11"/>
        <rFont val="Calibri"/>
        <family val="2"/>
        <scheme val="minor"/>
      </rPr>
      <t>Artículo 3°. Derechos de tránsito. Para los efectos previstos en este artículo, entiéndase por Derechos de Tránsito el valor total facturado que cancelan los usuarios, propietarios y conductores de vehículos para obtener el beneficio de su matrícula y trámites asociados ante un Organismo de Tránsito para la obtención de las licencias y placas respectivas, según el caso, exceptuándose el concepto de retención en la fuente de vehículos en el evento que sea incluido en la factura</t>
    </r>
    <r>
      <rPr>
        <sz val="11"/>
        <rFont val="Calibri"/>
        <family val="2"/>
        <scheme val="minor"/>
      </rPr>
      <t xml:space="preserve">. </t>
    </r>
  </si>
  <si>
    <r>
      <rPr>
        <b/>
        <u/>
        <sz val="11"/>
        <rFont val="Calibri"/>
        <family val="2"/>
        <scheme val="minor"/>
      </rPr>
      <t xml:space="preserve">Hallazgo  1. Otorgamiento de Habilitaciones (Administrativo con presunta incidencia Disciplinaria). </t>
    </r>
    <r>
      <rPr>
        <sz val="11"/>
        <rFont val="Calibri"/>
        <family val="2"/>
        <scheme val="minor"/>
      </rPr>
      <t xml:space="preserve">
De conformidad al artículo 19 de la Ley 769 del 2001, Una vez realizado un seguimiento de las habilitaciones realizadas en la vigencia 2014 y que fueron seleccionadas como son: Centros de Diagnóstico Automotor, Centro de Enseñanza Automovilística, Centro de Reconocimiento Conductores, Centro Integral de Atención al Ciudadano, Empresas de servicio público de transporte de carga y Transporte Especial, de un total de 337 que se realizaron, fueron objeto de análisis 116, se encontró que en los </t>
    </r>
    <r>
      <rPr>
        <u/>
        <sz val="11"/>
        <rFont val="Calibri"/>
        <family val="2"/>
        <scheme val="minor"/>
      </rPr>
      <t>Centros de Reconocimiento de Conductores , en siete casos, no queda plenamente demostrado por parte de estos centros, las condiciones y protocolos establecidos para la adecuada y eficiente interconexión con el RUNT, con toda la relación de escáner, cámaras, pad firmas y posibles contratos, entre otros, estipulado en la Resolución 217 del 2014 y/o Resolución 012336 del 28 de diciembre del 2012, “ Demostrar el cumplimiento de las condiciones y protocolos establecidos para la adecuada y eficiente interconexión al RUNT”, situación complementaria a la certificación que expide la ONAC . Esto además debe quedar en coordinación con la Superpuertos y Transporte, el cual debe ejercer el control a fin de mantener o no la habilitación.</t>
    </r>
    <r>
      <rPr>
        <sz val="11"/>
        <rFont val="Calibri"/>
        <family val="2"/>
        <scheme val="minor"/>
      </rPr>
      <t xml:space="preserve"> 
En cuanto a Centros de Enseñanza Automovilista  se presentó un caso en donde </t>
    </r>
    <r>
      <rPr>
        <u/>
        <sz val="11"/>
        <rFont val="Calibri"/>
        <family val="2"/>
        <scheme val="minor"/>
      </rPr>
      <t xml:space="preserve">no se demuestra la disponibilidad de infraestructura para los salones de capacitación, </t>
    </r>
    <r>
      <rPr>
        <sz val="11"/>
        <rFont val="Calibri"/>
        <family val="2"/>
        <scheme val="minor"/>
      </rPr>
      <t>de la infraestructura debe quedar plenamente demostrado al momento de la solicitud de la habilitación, tal como lo establece el Decreto 1500 del 2009 y Resolución 3245 del 2009. “ Contar con la infraestructura y dotación” requisito adicional a las certificaciones de la secretaría de educación e ICONTEC. 
Lo anterior debido a la deficiente verificación del cumplimiento de requisitos establecidos en la normatividad para cada una de las habilitaciones, incumplimiento a cabalidad de las funciones por parte de quienes revisan y aprueban los documentos constituyéndose una presunta falta disciplinaria  y conllevando a presuntas irregularidades en la habilitación de estos Centros.</t>
    </r>
  </si>
  <si>
    <r>
      <t xml:space="preserve">Hallazgo 4.  Reconocimiento Económico- Información RUNT (Administrativo). 
</t>
    </r>
    <r>
      <rPr>
        <sz val="11"/>
        <rFont val="Calibri"/>
        <family val="2"/>
        <scheme val="minor"/>
      </rPr>
      <t xml:space="preserve">Analizada la información entregada por la Entidad, sobre el reconocimiento económico, realizado en las vigencias 2012 a 2014, a los propietarios de vehículos de transporte de carga que postularon su vehículo para ser desintegrado, y cruzada con los documentos originales que reposan en las carpetas físicas en los Organismos de tránsito ; se estableció que la información con que cuenta el Ministerio de Transporte por intermedio del Registro único Nacional de Tránsito –RUNT-, y con la cual se aprueban los reconocimientos, presenta las  siguientes inconsistencias:
• No se encuentra en el RUNT todas las transformaciones y repotenciaciones que se le han efectuado a los vehículos de transporte de carga.
• Igual sucede con la modificación de los vehículos en sus características, por cambio de tipo de carrocería de volqueta, mezcladoras (mixer), compactadores o recolectores de basura o blindados.
• De las observaciones presentadas por la Dijín  para constatar los guarismos de identificación del vehículo, se presenta la siguiente observación de manera recurrente: “se desconoce la legalidad de transformaciones homologaciones y reaforos, se sugiere verificar la capacidad de carga”. Se encontró que para algunas de las placas de los vehículos de transporte de carga , no es coincidente la capacidad registrada del vehículo en el RUNT, con la que efectivamente se encuentra en las carpetas físicas originales. Para algunas placas, se registra en el RUNT, con capacidad cero (0). </t>
    </r>
  </si>
  <si>
    <r>
      <rPr>
        <b/>
        <sz val="11"/>
        <rFont val="Calibri"/>
        <family val="2"/>
        <scheme val="minor"/>
      </rPr>
      <t xml:space="preserve">Proyecto Administración Gerencia del RUNT. </t>
    </r>
    <r>
      <rPr>
        <sz val="11"/>
        <rFont val="Calibri"/>
        <family val="2"/>
        <scheme val="minor"/>
      </rPr>
      <t xml:space="preserve">
Meta: Plan Integral de Seguridad . Calificación 0. 
Meta Mejoramiento Calidad de Datos / Validación Identidad de las Personas.  La calificación de 50 puntos es el resultado de verificar dos cosas: a) Las actuaciones seguidas tanto por la concesión RUNT como por el Ministerio, buscando mantener en permanente actualización la base de datos del sistema y b) La ausencia (para la vigencia 2014) del convenio a suscribirse con la Registraría Nacional del Estado Civil a efecto de materializar el proceso de validación de identidad de usuarios del sistema)  Los Organismos de Tránsito no han migrado el 100% de la información de RNA  y la información de carga a Run tiene problemas de calidad de datos.
b)   Definir el mecanismo para implementará la validación de la huella con la RNEC, consultando  las implicaciones económicas y contractuales.</t>
    </r>
  </si>
  <si>
    <r>
      <rPr>
        <b/>
        <u/>
        <sz val="11"/>
        <rFont val="Calibri"/>
        <family val="2"/>
        <scheme val="minor"/>
      </rPr>
      <t xml:space="preserve">Hallazgo 12 </t>
    </r>
    <r>
      <rPr>
        <b/>
        <sz val="11"/>
        <rFont val="Calibri"/>
        <family val="2"/>
        <scheme val="minor"/>
      </rPr>
      <t>Cobros por inscripción de personas naturales y jurídicas en el RUNT -</t>
    </r>
    <r>
      <rPr>
        <b/>
        <u/>
        <sz val="11"/>
        <rFont val="Calibri"/>
        <family val="2"/>
        <scheme val="minor"/>
      </rPr>
      <t xml:space="preserve"> Resolución Mintransporte número 2108 de 2015. ( Administrativo con presunta incidencia disciplinaria). </t>
    </r>
    <r>
      <rPr>
        <sz val="11"/>
        <rFont val="Calibri"/>
        <family val="2"/>
        <scheme val="minor"/>
      </rPr>
      <t xml:space="preserve">La Resolución 2108 de 2015 expedida por el MT, en el numeral cuarto del artículo primero literal A, solo transcribe parcialmente[2] el nombre completo que debe llevar dicho registro, igual situación acontece con el numeral 52, cambiando la naturaleza del servicio que para este registro establece la Ley y extendiendo irregularmente el cobro de la tarifa a un mayor número de destinatarios como son </t>
    </r>
    <r>
      <rPr>
        <i/>
        <sz val="11"/>
        <rFont val="Calibri"/>
        <family val="2"/>
        <scheme val="minor"/>
      </rPr>
      <t>“todas las Personas Naturales o Jurídicas, Públicas o Privadas”</t>
    </r>
    <r>
      <rPr>
        <sz val="11"/>
        <rFont val="Calibri"/>
        <family val="2"/>
        <scheme val="minor"/>
      </rPr>
      <t>, teniendo en cuenta que legalmente los destinatarios de este registro son “</t>
    </r>
    <r>
      <rPr>
        <i/>
        <sz val="11"/>
        <rFont val="Calibri"/>
        <family val="2"/>
        <scheme val="minor"/>
      </rPr>
      <t xml:space="preserve">todas las Personas Naturales o Jurídicas, Públicas o Privadas </t>
    </r>
    <r>
      <rPr>
        <i/>
        <u/>
        <sz val="11"/>
        <rFont val="Calibri"/>
        <family val="2"/>
        <scheme val="minor"/>
      </rPr>
      <t>que prestan servicios al sector público</t>
    </r>
    <r>
      <rPr>
        <i/>
        <sz val="11"/>
        <rFont val="Calibri"/>
        <family val="2"/>
        <scheme val="minor"/>
      </rPr>
      <t>”</t>
    </r>
    <r>
      <rPr>
        <sz val="11"/>
        <rFont val="Calibri"/>
        <family val="2"/>
        <scheme val="minor"/>
      </rPr>
      <t xml:space="preserve">. .
Esta situación irregular ha generado que los actores del RUNT apliquen el cobro de esta nueva tarifa de una manera general, teniendo solo que aplicarlo a las personas naturales y jurídicas que prestan sus servicios al sector tránsito, realizando un indebido cobro de esta tarifa a cargo de los usuarios del sistema y generando un ingreso indebido al concesionario del RUNT, tal situación se hace evidente con la publicación electrónica realizada sobre este aspecto por la Secretaria de Tránsito y Transporte de Cali , así como del recibo de pago Davivienda número 05527821169 de julio 22 de 2015, donde se cobra la tarifa a una persona natural que no presta servicios al sector público, sino que dicho usuario está tramitando la expedición de su licencia de conducción. Lo anterior, evidencia falencias en la resolución expedida por el Ministerio, así como la deficiente vigilancia a la ejecución del contrato del RUNT, que permitieron el cobro de manera generalizada a todas personas naturales y jurídicas que realizan trámites de tránsito, lo que constituye una conducta con presunta incidencia disciplinaria. 
Igualmente la entidad en su respuesta, manifiesta que “No obstante lo anterior y atendiendo a la observación efectuada por la entidad que usted representa y luego de un nuevo análisis con el equipo de trabajo del Ministerio de Transporte que tiene a su cargo el tema objeto de análisis, se ha considerado modificar los ordinales 52 y 53 del Numeral 4 Literal A del Artículo 1 de la Resolución 2108 de 2015, en el sentido de precisar que la tarifa de $10.100 establecida en la disposición antes mencionada se debe aplicar al registro de personas naturales o jurídicas, públicas o privadas que prestan servicios al sector público de transporte”. Esta modificación fue realizada mediante Resolución 3531 de septiembre 24 de 2015, norma que también  determina que los valores captados por este concepto y por cuenta de la concesión RUNT deberán ser devueltos a los usuarios que efectuaron el pago en el término de un (1) mes, contado a partir de la publicación del presente acto administrativo.
</t>
    </r>
  </si>
  <si>
    <r>
      <rPr>
        <b/>
        <sz val="11"/>
        <rFont val="Calibri"/>
        <family val="2"/>
        <scheme val="minor"/>
      </rPr>
      <t>Hallazgo 13.</t>
    </r>
    <r>
      <rPr>
        <u/>
        <sz val="11"/>
        <rFont val="Calibri"/>
        <family val="2"/>
        <scheme val="minor"/>
      </rPr>
      <t xml:space="preserve"> Niveles de Servicio y Operación - NSO. (Administrativo con presunta incidencia disciplinaria).  </t>
    </r>
    <r>
      <rPr>
        <sz val="11"/>
        <rFont val="Calibri"/>
        <family val="2"/>
        <scheme val="minor"/>
      </rPr>
      <t xml:space="preserve">
El anexo B del contrato 033 de 2007, define en su cláusula séptima, que los acuerdos de niveles de servicio y de operación, son una serie de indicadores cuya medición mensual  garantizara al Ministerio la mejor calidad de servicio posible. Cuando los niveles de servicio y operación sean inferiores a los establecidos, el Concesionario estará obligado a incrementar los traslados  mensuales con destino al “fondo de reposición” en un porcentaje  que resultara después de aplicar la metodología descrita en dicho anexo.
El anexo B en su numeral 7 definen los siguientes indicadores con sus respectivos factores de calidad y los cuales deben iniciar su uso 24 meses después de firmada el acta de inicio del contrato: 
Sin embargo en agosto de 2015 aún siguen sin hacer un efectivo uso de los NSO, lo que indica debilidades en la supervisión del contrato e incumplimientos contractuales. Este incumplimiento contractual de más de 4 años, implica no contar con una de las herramientas fundamentales que permite medir y evaluar si el RUNT funciona o no como sistema de información, además de verificar si el Concesionario está cumpliendo con las exigencias de servicio requeridas para un sistema de información de estas características, lo que constituye una conducta con presunta incidencia disciplinaria. 
</t>
    </r>
  </si>
  <si>
    <r>
      <t>Enviar el documento que hoy se encuentra en jurídica con el proyecto de los nuevos ANS y con la metodología para su medición a la Concesión RUNT y solicitar su suscripción.</t>
    </r>
    <r>
      <rPr>
        <sz val="11"/>
        <rFont val="UICTFontTextStyleBody"/>
      </rPr>
      <t> </t>
    </r>
  </si>
  <si>
    <r>
      <rPr>
        <b/>
        <u/>
        <sz val="11"/>
        <rFont val="Calibri"/>
        <family val="2"/>
        <scheme val="minor"/>
      </rPr>
      <t xml:space="preserve">Hallazgo 14 </t>
    </r>
    <r>
      <rPr>
        <sz val="11"/>
        <rFont val="Calibri"/>
        <family val="2"/>
        <scheme val="minor"/>
      </rPr>
      <t>Contrato 110 de 2014 (Administrativo y presunta incidencia Disciplinaria)</t>
    </r>
    <r>
      <rPr>
        <b/>
        <u/>
        <sz val="11"/>
        <rFont val="Calibri"/>
        <family val="2"/>
        <scheme val="minor"/>
      </rPr>
      <t xml:space="preserve">. </t>
    </r>
    <r>
      <rPr>
        <sz val="11"/>
        <rFont val="Calibri"/>
        <family val="2"/>
        <scheme val="minor"/>
      </rPr>
      <t xml:space="preserve">. El artículo 3 de la Ley 489 de 1998, estipula que la función administrativa se desarrollará conforme a los principios constitucionales, entre otros, los principios de eficiencia y eficacia. 
En el literal i, del numeral 8.3 del Manual de Supervisión e Interventoría de contratos de la entidad, adoptado mediante la Resolución[2] 2444 del 18 de junio de 2010, establece que el Supervisor de los contratos que… “Entregar a la Oficina Asesora de Jurídica – Grupo Contratos, los documentos que se generen con ocasión de la ejecución del contrato o convenio.  La anterior obligación debe hacerse dentro de los cinco (5) días hábiles siguientes a la elaboración o suscripción del documento correspondiente. Deberá mantener al día la documentación de los contratos y/o convenios y controlar el archivo con la finalidad de integrar un expediente claro y completo del desarrollo del contrato y/o convenio”.
Literal d del numeral 8.3 del Manual de supervisión describe: ”Impartir al contratista las instrucciones escritas que se requieran para el adecuado desarrollo del contrato y exigir la presentación de informes mensuales sobre su ejecución, así como los demás informes que solicite el Ministerio de Transporte con estricto apego al Pliego de Condiciones, el Contrato y los demás documentos del proceso de selección”
El 24 de enero de 2014 la Entidad suscribió el contrato 110, cuyo objeto es: “prestación de servicios profesionales para el seguimiento y control de la planeación estratégica e implementación de los registros que componen el Registro Único Nacional de Tránsito”, por un valor total de $45 millones.
En el documento “Estudios y Documentos Previos” se describe la necesidad de contratar un profesional…” a fin de que haga seguimiento y control a la planeación estratégica e implementación de los registros que componen el Registro único Nacional de Tránsito”.
No se observa en los informes que entregó el contratista, el cumplimiento expreso del objeto ni de las obligaciones del contrato. No se soporta el seguimiento y control a la planeación estratégica, solo se describen acciones realizadas mes tras mes, sobre la creación de la Agencia Nacional de seguridad vial y otras actividades. 
Aun cuando la entidad en su respuesta manifiesta que las actividades realizadas por el contratista corresponden a las que fueron establecidas en el contrato, los documentos que reposan en el expediente contractual no soportan dichas labores.
Lo anterior por deficiente seguimiento y control en la ejecución del contrato. Lo que trae como consecuencia, una posible comisión de una conducta disciplinaria por incumplimiento a lo establecido en el literal i del numeral 8.3, literal d del numeral 8.3, del Manual de Supervisión e Interventoría de contratos y desconociendo el debido cumplimiento de los deberes y prohibiciones contenidos en los artículos 34 y 35 establecidos en la Ley 734 de 2002. </t>
    </r>
  </si>
  <si>
    <r>
      <rPr>
        <b/>
        <u/>
        <sz val="11"/>
        <rFont val="Calibri"/>
        <family val="2"/>
        <scheme val="minor"/>
      </rPr>
      <t>Hallazgo 16.</t>
    </r>
    <r>
      <rPr>
        <u/>
        <sz val="11"/>
        <rFont val="Calibri"/>
        <family val="2"/>
        <scheme val="minor"/>
      </rPr>
      <t xml:space="preserve"> Documentación contratos Proyecto RUNT (Administrativo con presunta incidencia Disciplinaria). </t>
    </r>
    <r>
      <rPr>
        <sz val="11"/>
        <rFont val="Calibri"/>
        <family val="2"/>
        <scheme val="minor"/>
      </rPr>
      <t xml:space="preserve">
En el literal i, del numeral 8.3 del Manual de Supervisión e Interventoría de contratos de la entidad, adoptado mediante la Resolución  2444 del 18 de junio de 2010, establece que el Supervisor de los contratos que… “Entregar a la Oficina Asesora de  Jurídica – Grupo Contratos, los documentos que se generen con ocasión de la ejecución del contrato o convenio.  La anterior obligación debe hacerse dentro de los cinco (5) días hábiles siguientes a la elaboración o suscripción del documento correspondiente.
Deberá mantener al día la documentación de los contratos y/o convenios  y controlar el archivo con la finalidad de integrar un expediente claro y completo  del desarrollo del contrato y/o convenio”.
Literal d del numeral 8.3 del Manual de supervisión describe: ”Impartir al contratista las instrucciones escritas que se requieran para el adecuado desarrollo del contrato y exigir la presentación de informes mensuales sobre su ejecución, así como los demás informes que solicite el Ministerio de Transporte con estricto apego al Pliego de Condiciones, el Contrato y los demás documentos del proceso de selección”.
Revisados algunos contratos suscritos bajo el Proyecto RUNT, se observó lo siguiente: 
1. No se encuentra toda la documentación de ejecución del contrato, que permita establecer el cumplimiento de las obligaciones del contratista .Si bien en la respuesta a la observación se informa que los documentos y productos se encuentra en la supervisión del contrato; es importante señalar que el Manual de supervisión exige que éstos deben entregarse a la Oficina Asesora de Jurídica con el fin de… “controlar el archivo con la finalidad de integrar un expediente claro y completo del desarrollo del contrato”
2. Algunos expedientes no cuenta con el total de actas suscritas y designación de supervisor .
3. La justificación de las prórrogas en el plazo de ejecución y adición en valor de algunos de los contratos, se sustentan en “garantizar la prestación del servicio, en especial para el seguimiento y control de la planeación e implementación de los registros que componen el Registro Único Nacional de Tránsito”, argumento que en ciertas ocasiones no guarda relación con las actividades ejecutadas por el contratista.
Lo anterior genera incumplimiento en lo establecido en el manual de supervisión e interventoría de la entidad, con lo cual se presenta una posible comisión de una conducta disciplinaria, desconociendo el debido cumplimiento de los deberes y prohibiciones contenidos en los artículos 34 y 35 establecidos en la Ley 734 de 2002.</t>
    </r>
  </si>
  <si>
    <r>
      <rPr>
        <b/>
        <u/>
        <sz val="11"/>
        <rFont val="Calibri"/>
        <family val="2"/>
        <scheme val="minor"/>
      </rPr>
      <t>Hallazgo 52.</t>
    </r>
    <r>
      <rPr>
        <sz val="11"/>
        <rFont val="Calibri"/>
        <family val="2"/>
        <scheme val="minor"/>
      </rPr>
      <t xml:space="preserve"> Contratos 399 y 212 del 2014. - Administrativo, con presunta incidencia Disciplinaria y Penal.
El Contrato interadministrativo 399 de noviembre 25 de 2014, plantea en su objeto la prestación de servicios para realizar un programa de capacitaciones, bajo la modalidad semipresencial, virtual y teórico - práctica sobre seguridad vial , orientado al desarrollo de habilidades y competencias, que permitan que funcionarios de tránsito y transporte del país generen conciencia sobre su deber y compromiso en las labores encomendadas en el marco de su rol frente a la comunidad y el ministerio; de otra parte, el contrato 212 de agosto 15 de 2014 plantea en su objeto el diseño y la realización de un protocolo de investigación con sus respectivos instrumento-encuesta nacional y aplicar un instrumento-encuesta nacional que permita estudiar e investigar los conocimientos, actitudes y prácticas de los colombianos en los temas relacionados con la seguridad vial, teniendo en cuenta los parámetros internacionales de medición de estos temas . Estos 2 contratos evidencian las siguientes inconsistencias:
 Para la CGR y según los soportes allegados, se puede establecer que el Contrato 399 de 2014 no está debidamente justificado, teniendo en cuenta que los considerandos 8 a 14 del contrato  plantea una necesidad relacionada con la problemática de la seguridad vial, surgida en la necesidad del Observatorio Nacional de Seguridad Vial del Ministerio de Transporte - MT de apalancar sus procesos de gestión de conocimiento en importantes desarrollos pedagógicos que involucren no solo a los usuarios del tránsito, sino a los funcionarios encargados de la gestión del tránsito y dela seguridad vial en los niveles territoriales y nacionales . De otra parte, los estudios previos del contrato , establece que “es justificable que desde el MT, como ente rector de la seguridad vial en Colombia, se promueva el desarrollo de procesos pedagógicos orientados a la generación de capacidades y competencias individuales y sociales para una movilidad segura desde una mirada integral y sistemática. Las cuales deben ser desarrolladas tanto en profesionales responsables  del diseño y realización de los planes, proyectos y acciones para la construcción de la cultura de seguridad vial como de la ciudadanía en general”. 
También se observa que en este contrato, los estudios previos  (sin fecha), en el análisis del sector  de octubre de 2014 realizados por el Coordinador del Grupo Runt y la Directora de Transporte y Transito del MT, así como el Acto Administrativo de Justificación  (sin fecha) suscrito por el Secretario General del MT y en el considerado 14 del contrato  también suscrito por el Secretario General del MT, determinan que esta contratación se encuentra enmarcada en la actividad “desarrollar estudios, investigaciones, divulgación y programa de capacitación para la fijación de políticas en materia de seguridad vial, riesgo, reversión y seguimiento del RUNT” dentro del proyecto “ADMINISTRACION GERENCIAL DEL RUNT Y ORGANIZACIÓN PARA LA INVESTIGACION Y DESARROLLO EN EL SECTOR TRANSITO Y TRANSPORTE LEY 1005 DE 2006 REGION NACIONAL” Código BNPIN 0011100530000, proyecto debidamente inscrito en el Banco de Proyectos de inversión del DNP y en cuya descripción se encuentra el objeto pretendido”.
Los recursos fuente para este contrato afectan la dependencia 006 MT- administración Gerencial RUNT y el gasto C-520-600-13 Administración Gerencial del Runt y organización para la investigación y desarrollo en el sector tránsito y transporte, pero al consultar la ficha EBI  – del Sistema Unificado de Inversiones y Finanzas Publicas – SUIFP del DNP, Código BPIN 0011100530000 se establece que la actividad se denomina “desarrollar estudios, investigaciones, divulgación y programa de capacitación para la fijación de políticas en materia de seguridad, riesgo, reversión y seguimiento del RUNT”, es decir que presuntamente existe una indebida fundamentación del contrato, presentando una actividad de “seguridad vial” cuando no la es, el tema de “seguridad” contenido en la ficha EBI antes mencionada, tiene un alcance más técnico y especifico , no el genérico plasmado en el contrato y en sus soportes precedentes; soportes y contrato que además nunca vinculan aspectos que garantice la sostenibilidad del sistema, la actualización del software, hardware, los bienes y servicios necesarios para efectuar el registro, validación, autorización del registro, los cuales de alguna manera desarrollan los conceptos de seguridad, riesgo, reversión y seguimiento del RUNT contenidos en la actividad de la ficha EBI. La entidad en su respuesta enmarca un concepto amplio con el objeto de desvirtuar la observación, pero la realidad es que se termina sufragando un gasto contenido en el objeto convenido con recursos del proyecto RUNT, cuando los mismos tienen una destinación específica; lo máximo permitido es realizar “estudios” en seguridad vial solo para atender la evolución de la operación del Runt. Por último, se resalta que temas de divulgación y programas de capacitación en materia de seguridad vial tiene recursos propios en otros proyectos de inversión de la entidad. 
Igualmente la entidad en su respuesta  reconoce que en los estudios previos, en el acto administrativo de justificación de la contratación directa y en el contrato mismo evidencian un simple error de transcripción de la actividad mencionada, pero que no es cierto que la fundamentación fue alterada, presentándola como una actividad de “seguridad vial” cuando no lo es, por cuanto, el objeto del contrato se enmarca de manera expresa en la actividad citada, pues no tiene una connotación exclusivamente técnica e informática. También se afirma que la CGR no valoro las condiciones particulares del contrato, lo que para este ente de control no es cierto, porque fue precisamente el MT el que no valoró efectivamente la fuente y la inversión de los recursos del contrato, al determinar que un tema propio de seguridad vial fuera sufragado con recursos del RUNT que tienen destinación específica, sin contar con los soportes efectivos que lo determinen y solo en la respuesta se manifiesta que “las capacitaciones planteadas a fin de garantizar la calidad de la información requerida por la plataforma RUNT y permitir generar indicadores veraces de la información reportada por los funcionarios encargados de las actividades de tránsito y transporte en el país”, aspecto que además resulta cuestionable en el sentido que la CGR también reviso los temarios de los eventos y los productos suministrados por el Contratista para desarrollar el servicio objeto del contrato, hallando que no se encontró en ninguno de sus apartes el desarrollo de actividades que vincularan la operación del RUNT.
De esta manera, no se encuentra relación lógica y coherencia entre el objetivo específico del contrato y la necesidad que se registra en la ficha BPIN del proyecto RUNT, donde se presenta la actividad descrita en el proyecto para el 2014 relacionada con “Desarrollar estudios, investigaciones, divulgación y programa de capacitación para la fijación de políticas en materia de seguridad, riesgo, reversión y seguimiento del RUNT” y bajo la cual se suscribió el contrato No. 399 de 2014, el cual fue dirigido en su mayoría a funcionarios de los organismos de tránsito  y para una mínima parte de funcionarios de las Direcciones Territoriales del Ministerio de Transporte.
 Una situación similar se presenta en el Contrato de Consultoría 212 de 2014 donde los estudios previos con su Justificación  suscritos por la Asesora y Coordinadora del Grupo de Seguridad Vial del MT de mayo 19 de 2014 y el Pliego de Condiciones  de junio de 2014 emitidos dentro del concurso de méritos abierto CM – VT 069 – 2014 mencionan que esta contratación se encuentra enmarcada en la actividad “estudios de transporte, tránsito y seguridad vial para establecer y atender la evolución de la operación del RUNT” dentro del proyecto “ADMINSTRACION GENERAL DEL RUNT Y ORGANIZACIÓN PARA LA INVESTIGACION Y DESARROLLO EN EL SECTOR TRANSITO Y TRANSPORTE LEY 1005 DE 2006 REGION NACIONAL” Código BNPIN 0011100530000, proyecto debidamente inscrito en el Banco de Proyectos de inversión del DNP y en cuya descripción se encuentra el objeto pretendido”. 
Al consultar la ficha EBI  – del sistema Unificado de Inversiones y Finanzas Publicas – SUIFP del DNP - Código BPIN 0011100530000, se establece que la actividad coincide con la relacionada con los documentos precontractuales, pero el estudio previo con su Justificación de mayo 19 de 2014 no tiene la debida fundamentación en el sentido que dichos soportes hacen referencia con aspectos relacionadas a estudios e investigaciones de seguridad vial en cabeza del MT, sin guardar relación directa con la operación del RUNT, destacando que del proyecto RUNT se asignaron los recursos con los que se sufragó este contrato; de esta manera el MT no valoro efectivamente la fuente y la inversión de los recursos del contrato, al determinar que un tema propio de seguridad vial fuera sufragado con recursos del RUNT que tienen destinación específica, sin contar con los soportes efectivos que lo determinen. Se resalta que temas relacionados con el diseño y realización de protocolos de investigación y aplicación de estos instrumentos para permitir estudios e investigaciones en temas de seguridad vial, tiene recursos propios en otros proyectos de inversión de la entidad. 
La entidad afirma en su respuesta que con “relación con la denominación del proyecto contenido en la ficha EBI, es menester indicar que el nombre del proyecto incluye dos componentes de manera complementaria. El primero de ellos es la administración gerencial del RUNT, y el segundo es la organización para la investigación y desarrollo en el sector tránsito y transporte. En este sentido, el proyecto contiene tanto actividades para la administración gerencial del RUNT, como para la investigación y desarrollo en el sector tránsito y transporte”. Igualmente menciona que “no es dable afirmar que los estudios e investigaciones obtenidos en el marco del contrato 212 de 2014 no guarden relación alguna con el proyecto RUNT. Se reitera que la información obtenida resulta valiosa para retroalimentar la información contenida en el Registro Único Nacional de Tránsito”.
Analizado el alcance del objeto contractual, se verifica que no hay una efectiva correlación o un claro conector entre el servicio suministrado por el contratista con la actividad contenida en la ficha EBI , toda vez que los documentos precontractuales y contractuales contenidos en la carpeta del contrato no establecen claramente como el diseño y la realización de un protocolo de investigación para estudiar e investigar los conocimientos, actitudes y prácticas de los colombianos en temas de Seguridad Vial, pueden de una manera directa y efectiva establecer y atender la evolución de la operación del RUNT, fin último de estos recursos; si bien la respuesta aduce una serie de argumentos con la intención de hacerlo, su resultado y efectiva utilidad para el RUNT a la fecha resulta incierta, más aun cuando no se estableció un método para ello.
La situación descrita en este literal, observa que si bien es cierto que la información reportada por el RUNT es un insumo importante para delinear las políticas respectivas en materia de transporte y tránsito, este aspecto no puede distraer el verdadero objetivo que deben alcanzar los recursos administrados por este sistema, el abuso de esta atribución compromete la inversión conveniente de los mismos y debilita a futuro la efectiva ejecución del proyecto RUNT.
</t>
    </r>
  </si>
  <si>
    <r>
      <rPr>
        <b/>
        <u/>
        <sz val="11"/>
        <rFont val="Calibri"/>
        <family val="2"/>
        <scheme val="minor"/>
      </rPr>
      <t xml:space="preserve">Hallazgo 61. </t>
    </r>
    <r>
      <rPr>
        <sz val="11"/>
        <rFont val="Calibri"/>
        <family val="2"/>
        <scheme val="minor"/>
      </rPr>
      <t xml:space="preserve"> No registro en cuentas de orden de control de las inversiones e inventarios de bienes originados en el desarrollo del contrato de la Concesión RUNT. Administrativo.
A 31 de diciembre de 2014, nuevamente se estableció que el Ministerio de Transporte no viene registrando a manera de control y en cuentas de orden aquellas inversiones que en materia de infraestructura tecnológica ha realizado el concesionario en desarrollo del Sistema de Registro Único Nacional de Tránsito – RUNT, para los componentes de comunicaciones, software y hardware suministrados a los Organismos de Tránsito, Direcciones Territoriales, Nivel Central del Ministerio y el mismo Concesionario, en concordancia con lo dispuesto en el numeral 10.8.8. y la cláusula Trigésimo  Quinta, en desarrollo del contrato de concesión No. 033 de 2007.  Limitándose el control sobre los bienes adquiridos por el concesionario a la solicitud de una relación detallada de los mismos pero que no han sido objeto de  verificación física por parte del Ministerio de Transporte, a través de la suscripción de actas que avalen la existencia física y estado real de dichos bienes tangibles e intangibles por parte de los funcionarios responsables que intervienen en representación de las dos partes.
Lo expuesto anteriormente, obedece según respuesta de la entidad, a que en la contabilidad no se refleja a 31 de diciembre de 2014, los inventarios correspondientes a inversiones que en materia de infraestructura tecnológica ha realizado el Concesionario RUNT, por cuanto la información fue remitida al Ministerio por parte de la firma Interventora de dicho Contrato, en el transcurso de esta vigencia.  El grupo de Contabilidad se encuentra actualizando las cuentas de orden de dichas inversiones de acuerdo con los datos suministrados por la misma.
Hechos que conllevan necesariamente el asumir riesgos relacionados con el presunto no cumplimiento efectivo y oportuno de cada uno los numerales de la cláusula décima de Contrato de Concesión, que pueden derivar en la obsolescencia de los equipos, y el desarrollo de programas y aplicaciones necesarios para la plataforma tecnológica que soporta la operación del Sistema de Registro Único Nacional de Tránsito – RUNT, que deben ser entregados por el concesionario al término del contrato de concesión del Ministerio de Transporte.
</t>
    </r>
  </si>
  <si>
    <t>Dirección Infraestructura</t>
  </si>
  <si>
    <t>Area Informática</t>
  </si>
  <si>
    <t>Oficina Jurídica</t>
  </si>
  <si>
    <t>Oficina de Planeación</t>
  </si>
  <si>
    <t>Subdirección Talento Humano</t>
  </si>
  <si>
    <t>Oficina de Control Interno</t>
  </si>
  <si>
    <t>ESTADO PLAN DE MEJORAMIENTO POR DEPENDENCIAS</t>
  </si>
  <si>
    <t>DEPENDENCIA</t>
  </si>
  <si>
    <t>Oficina Regulación Económica</t>
  </si>
  <si>
    <t>ESTADO PLAN DE MEJORAMIENTO POR AUDITORIA</t>
  </si>
  <si>
    <t>PLAN VIGENCIA 2016
En tabla excel archivo 1_COMODATOS - ACTUALIZACION_SEPT_2018, se encuentran los comodatos y las carpetas correspondientes de cada uno</t>
  </si>
  <si>
    <t>PLAN VIGENCIA 2016
En tabla excel archivo 1_COMODATOS - ACTUALIZACION_SEPT_2018, columna observaciones se relacionan los oficios remitidos a los comodatarios</t>
  </si>
  <si>
    <t>PLAN VIGENCIA 2016
En el aplicativo SAE/SAI,  se incoporaron los bienes recibidos de los comodatarios</t>
  </si>
  <si>
    <t>AUDITORIA VIGENCIA 2015
El Grupo de Suministros e inventarios entregó la información con la cual  se realizaron las reclasificaciones en las subcuentas contables respectivas y se hiceron los ingresos contables por sobrantes de inventarios, para poder arrancar con  el balance de apertura  del nuevo marco normativo con fecha enero 01 de 2018. Por otra parte el faltante contable  por valor de $6.172,314,31,  se dió de baja, de acuerdo a la resolución N° 003205 del 31 de julio de 2018.   Con estas operaciones ya no hay diferencias entre los saldos contables y los de los boletines de Suministros.  Anexo resolución
Con corte a diciembre se ha cargado al aplicativo el 80% de la información.</t>
  </si>
  <si>
    <t>AUDITORIA VIGENCIA 2015
El Grupo de Suministros e inventarios entregó la información con la cual  se realizaron las reclasificaciones en las subcuentas contables respectivas y se hiceron los ingresos contables por sobrantes de inventarios, para poder arrancar con  el balance de apertura  del nuevo marco normativo con fecha enero 01 de 2018. Por otra parte el faltante contable  por valor de $6.172,314,31,  se dió de baja, de acuerdo a la resolución N° 003205 del 31 de julio de 2018.   Con estas operaciones ya no hay diferencias entre los saldos contables y los de los boletines de Suministros.  Anexo resolución
Se estableció   hacer conciliaciones mensuales de acuerdo a los boletines presentados por el Grupo Inventarios y Suministros (es decir se han realizado a la fecha 5 conciliaciones.
El valor corresponde a un saldo trasladado del SIIF1 al SIFF2, su verificación ha sido dispendioso, se están verificando los movimientos del año 2004 en adelante.</t>
  </si>
  <si>
    <t>AUDITORIA VIGENCIA 2015
El Grupo de Suministros e inventarios entregó la información con la cual  se realizaron las reclasificaciones en las subcuentas contables respectivas y se hiceron los ingresos contables por sobrantes de inventarios, para poder arrancar con  el balance de apertura  del nuevo marco normativo con fecha enero 01 de 2018. Por otra parte el faltante contable  por valor de $6.172,314,31,  se dió de baja, de acuerdo a la resolución N° 003205 del 31 de julio de 2018.   Con estas operaciones ya no hay diferencias entre los saldos contables y los de los boletines de Suministros.  Anexo resolución
Se optó por hacer conciliaciones mensuales de acuerdo a los boletines presentados por el Grupo Inventarios y Suministros (es decir se han realizado a la fecha 5 conciliaciones.</t>
  </si>
  <si>
    <t>PLAN VIGENCIA 2014
Por proceso de remisibilidad, en conclusión son   5 resoluciones con las cuales se dieron de baja por remisibilidad 229 procesos por vr. Total de $ 1.667,6  millones, el cual supera el valor del Hallazgo.   
De los 238 procesos prescritos, se elaboraron las fichas técnicas  correspondientes a  191 procesos  y  se enviaron al Subcomité  Financiero y de Inversiones  para continuar con el proceso de remisibilidad. Se realizaron los siguientes comités 1- Comité N° 11 - De Saneamiento Contable de 2014         2- Comité  Institucional de Desarrollo Administrativo de diciembre 30 de 2014     3- Comité Institucional de Desarrollo  Administrativo de agosto 11 de 2015  4- En Comité de Desarrollo Administrativo del 25 de  mayo  de 2016  se recomendó la baja de 113 obligaciones por valor de $529.007.051,13, la Resolución de baja es la No. 3845 del 14 de septiembre de 2016.  El subcomité financiero y de inversiones se realizó el 21 de diciembre de 2016 aprobando 31 procesos por valor de 123,888,505,84  para remitir al Comité de Desarrollo Administrativo.</t>
  </si>
  <si>
    <t>AUDITORIA VIGENCIA 2015
El Grupo de Suministros e inventarios entregó la información con la cual  se realizaron las reclasificaciones en las subcuentas contables respectivas y se hiceron los ingresos contables por sobrantes de inventarios, para poder arrancar con  el balance de apertura  del nuevo marco normativo con fecha enero 01 de 2018. Por otra parte el faltante contable  por valor de $6.172,314,31,  se dió de baja, de acuerdo a la resolución N° 003205 del 31 de julio de 2018.   Con estas operaciones ya no hay diferencias entre los saldos contables y los de los boletines de Suministros.  Anexo resolución</t>
  </si>
  <si>
    <t xml:space="preserve">AUDITORIA ESPECIAL 2015 PROYECTO Runt
* Se ha cumplido con el 50% de la actividad al haberse ajustado la ficha BPIN.
* Se socializó con la oficina jurídica del Ministerio y el Director de Transporte y Tránsito el contenido de la modificación. </t>
  </si>
  <si>
    <t>PLAN VIGENCIA 2016
El dia jueves 19 de abril de 2018, se realizo capacitacion frente al contenido y aplicacion del manual de supervision, capacitacion dictada por la Coordinadora del Grupo de Contratos Isabel Cristina Vargas Sinisterra
El miercoles 22 de agosto en el auditorio Modesto Garcès y con conexión vía skype, se llevó a cabo la capacitación sobre "Derechos y Deberes de los Supervisores de contratos", dirigida a todos los empleados públicos y contratistas de la entidad, dictada por la Coordinadora del Grupo Contratos Isabel Cristina Vargas Sinisterra y Cristina Silva, quien explicó todo lo referente al manejo del programa Sisco</t>
  </si>
  <si>
    <t>PLAN VIGENCIA 2016                                                                                    
Se realizaron revisiones virtuales de los proceos en el sistema ekogui y posterior visita a 18 Direcciones territoriales en el año 2017 y aleatorias en el año 2018, con actas que soportan las respectivas auditorias y visitas.</t>
  </si>
  <si>
    <t>PLAN VIGENCIA 2014
Se realizaron revisiones virtuales de los proceos en el sistema ekogui y posterior visita a 18 Direcciones territoriales en el año 2017 y aleatorias en el año 2018, con actas que soportan las respectivas auditorias y visitas.
Se emitieron los memorandos 20171320011323, 20171320011453 y se dieron comunicaciones internas a los abogados de fecha 25 de octubre de 2016.</t>
  </si>
  <si>
    <t xml:space="preserve">PLAN VIGENCIA 2016
La visita al Deparatmento de Quindío se realizó el 9 y 10 de octubre
Se han realizado 9 visitas así:
Antioquia-Caldas - Guainía - Nariño - Risaralda - Tolima - Valle - Vichada - Casanare.
La visita a Quindío, por motivos de agenda se realizará la segunda semana de octubre.
Se hicieron 7 visitas.
Caldas nov-2017, Guainia oct-2017, Risaralda oct-2017, Tolima oct-2017,  Vichada oct-2017, Nariño feb-2018,  Antiioquia may-2018
</t>
  </si>
  <si>
    <t>PLAN VIGENCIA 2014
La visita al Departamento de Quindío se realizó el 9 y 10 de octubre
Se han realizado 9 visitas así:
Antioquia-Caldas - Guainía - Nariño - Risaralda - Tolima - Valle - Vichada - Casanare.
La visita a Quindío, por motivos de agenda se realizará la segunda semana de octubre.
Se hicieron 7 visitas.
Caldas nov-2017, Guainia oct-2017, Risaralda oct-2017, Tolima oct-2017,  Vichada oct-2017, Nariño feb-2018,  Antiioquia may-2018</t>
  </si>
  <si>
    <t>Memorandos y Actos administrativos requeridos</t>
  </si>
  <si>
    <t>PLAN VIGENCIA 2016
Con los dos procedimientos de defensa judicial, donde somos demandantes y donde somos demandados, modificado y publicado en el aplicativo Daruma, se da cumplimiento con la acción</t>
  </si>
  <si>
    <t>PLAN VIGENCIA 2016
Se amplia fecha terminación de acuerdo al correo de fecha del 19 nov_18
Se anexa informe 2_Avances Hallazgos CGR-oct-2018 y las actas de bajas que se han aprobado por parte del Subcomité de Bajas y del Comité de Institucional de Desarrollo y Desempeño
Esta pendiente la disposición final y recuperación de bienes
1. Se sometió a los comités la autorización de baja y disposición final de bienes muebles obsoletos; se anexan actas.
2. Se realizó donación a titulo gratuito de la planta eléctrica cabinada la cual será entregada al Municipio Litoral San Juan del Departamento del Chocó; se anexa Resolución 
3. Se efectuó entrega de las armas dadas de baja al Ministerio de Defensa, se anexa acta.
4. Los bienes muebles dados de baja en la vigencia 2017, no ha sido posible concluir  su disposición final, por cuanto, a la fecha no se cuenta con el intermediario comercial que nos apoye con la venta a través de subasta pública de los elementos; sin embargo, se relaciona la gestión realizada a la fecha para la contratación:
a) En la vigencia 2017, se realizó la selección abreviada SAF – 014 DE 2017, para la contratación del intermediario comercial proceso que fue declarado desierto por no presentarse propuestas, se adjunta Resolución 983 de 2017 Declaratoria Desierta.
b) Se solicita el 30 de agosto de 2017  al Comité Asesor de Contratación la aprobación de la Contratación Directa del Intermediario Comercial con el Martillo del Banco Popular, el cual fue aprobado; se enviaron los estudios y documentos previos al Grupo de Contratos, mediante memorando número 20183230012633 del 19 de enero de 2018, la cual no pudo ser suscrita por la Ley de Garantías, la cual concluyó en Agosto; nuevamente se reactivó el proceso.
c) En agosto mediante memorando número 201813300160503 del 17 de octubre de 2018, el Grupo Contratos devuelve el proceso con el fin de que los estudios y documentos previos sean ajustados de acuerdo a los requerimientos, remitiéndose nuevamente al Grupo; a la fecha se encuentran en revisión jurídica. 
5. En el mes de octubre se contactó un funcionario del Ministerio de Defensa el cual está interesado en recibir algunos bienes muebles a través de la modalidad de enajenación a titulo gratuito entre entidades públicas; a la fecha se están relacionando los bienes que serán donados con el fin de publicar en la página web del Ministerio el inventario y realizar el proceso de acuerdo al Decreto 1082 de 2015.
6. De otra parte, se ha requerido mediante varios memorandos y reiteración a la Dirección de Transporte y Tránsito para que se apruebe la baja y destrucción de las especies venales en estado de obsolescencia; sin que a la fecha se haya obtenido respuesta. Memorando numero 20183230112703 del 27 de julio de T2162018. Justificación de baja de especies venales a las Subdirecciones de Tránsito y Transporte, números  T216</t>
  </si>
  <si>
    <t>PLAN VIGENCIA 2016
20181130 Rad. 20182100186343
Se presenta avance del 100% relacionado con la aprobación avante SETP Pasto, SETP Santa Marta y SETP de Sincelejo. De presentarse solicitudes de otros entes gestores  se seguirán revisando  de acuerdo con lo estipulado en el documento conpes 3896 del 2017.</t>
  </si>
  <si>
    <t xml:space="preserve">
PLAN VIGENCIA 2016
20181101   Rad. 20182100167743
Se presenta avance del 100%, habiéndose realizado 12 reuniones interinstitucionales, correspondientes a las ciudades de Cali, Pereira, Medellín, Cartagena, Bucaramanga, Barranquilla y Transmilenio Bogotá.</t>
  </si>
  <si>
    <t>TOTAL DE HALLAZGOS - CORTE 31 DICIEMBRE DE 2018</t>
  </si>
  <si>
    <t>CORTE 31 DICIEMBRE DE 2018</t>
  </si>
  <si>
    <r>
      <rPr>
        <u/>
        <sz val="11"/>
        <rFont val="Calibri"/>
        <family val="2"/>
        <scheme val="minor"/>
      </rPr>
      <t xml:space="preserve">Hallazgo No. 22 Directiva Presidencial 01 de 2016 </t>
    </r>
    <r>
      <rPr>
        <sz val="11"/>
        <rFont val="Calibri"/>
        <family val="2"/>
        <scheme val="minor"/>
      </rPr>
      <t xml:space="preserve">
</t>
    </r>
  </si>
  <si>
    <r>
      <rPr>
        <u/>
        <sz val="12"/>
        <rFont val="Calibri"/>
        <family val="2"/>
        <scheme val="minor"/>
      </rPr>
      <t>Hallazgo No. 29 Cumplimiento plan de mejoramiento CGR</t>
    </r>
    <r>
      <rPr>
        <sz val="12"/>
        <rFont val="Calibri"/>
        <family val="2"/>
        <scheme val="minor"/>
      </rPr>
      <t xml:space="preserve">
</t>
    </r>
  </si>
  <si>
    <t>PLAN VIGENCIA 2016
A través de Comité de Control interno y del Comité institucional de gestión y desempeño se realiza monitoreo para verificar el estado de los hallazgos a cargo de cada dependencia. Mediante correo electrónico se requiere periodicamente el reporte de avance de los hallazgos</t>
  </si>
  <si>
    <t>PLAN VIGENCIA 2010
- 10-DIC-18: A través de correo electrónico, se remitieron para revisión del actuario del Ministerio de Hacienda y Crédito Público, los cálculos actuariales actualizados con novedades a 31 de diciembre de 2018, encontrándonos a la espera de observaciones y/o aprobación para su radicación oficial ante dicha entidad.
- 03-DIC-18: Por medio del Contrato de Prestación de Servicios No. 595 de 2018, se adelantó el proceso de contratación de un Actuario, para actualizar los cálculos actuariales del MOPT e INTRA, con corte a 31 de diciembre de 2018.
- 4-OCT-2018: En reunión del MT con la UGPP y el Min Hacienda, se acordó realizar ajustes a los cálculos actuariales por parte del MT y presentarlos de nuevo a Min Hacienda, con el compromiso de ésta última entidad, de revisarlos con prioridad.
Mediante radicado 20183420149533 del 27_septiembre_2018 la Secretaria General presenta las acciones adelantadas en desarrollo del hallazgo y refleja la problemática al depender de un tercero para la aprobación de calculos actuariales, por consiguiente requiere ampliar el plazo de cumplimiento de la acción.
- 30-JUL-2018: El Ministerio de Transporte, culminó la entrega de 455 expedientes pensionales del INTRA y del MOPT.
El Ministerio de Hacienda no ha revisado el cálculo actuarial presentado por el Ministerio, anexamos oficio de UGPP por medio del cual informa que se recibirá la obligación pensional en el primer semestre del 2017.   El Ministerio está gestionando una reunión con la Unidad de Pensiones  y el Ministerio de Hacienda para concretar fechas de aprobación de cálculos actuariales.
Lo anterior, teniendo en cuenta que en Sesión Extraordinaria del Consejo Directivo de la UGPP, del 8 de noviembre de 2017, se programó la fecha de recepción de las obligaciones pensionales de este ministerio, para el segundo trimestre de la vigencia 2018, según Acta No. 11 – 2017, de la cual anexo copia escaneada.</t>
  </si>
  <si>
    <t xml:space="preserve">PLAN VIGENCIA 2016
Se realizó un análisis y diseño de una aplicación web que permite una interface de autenticación con el directorio activo, base de datos y aplicación, lo cual conlleva a que se tenga una comunicación oportuna y en forma adecuada de los usuarios que utilizan el sistema SIRENA. </t>
  </si>
  <si>
    <t>PLAN VIGENCIA 2016
Se diseñó en el aplicativo para que utilizando la opción Reportes Administrativos del siguiente menú, el usuario pueda disponer de reportes generales y construir reportes  sobre la aplicación que suplan sus necesidades.</t>
  </si>
  <si>
    <t>PLAN VIGENCIA 2016
Se desarrolló la reconstrucción de la solución de Pagos en Línea integrándolo con la misma tecnología de Sirena.  Este desarrollo soluciona inconvenientes con la arquitectura de la aplicación,  los problemas de Protocolo seguro de transferencia de hipertexto (HTTPS) y la seguridad  para los usuarios administradores en la autenticación con Credenciales del Directorio Activo y de Base de Datos.</t>
  </si>
  <si>
    <t>PLAN VIGENCIA 2016
Se anexan pruebas de la solución de Pagos en Línea la cual puede ser visualizada  desde la página WEB de la Entidad y del aplicativo de Sirena para los usuarios administrativos que pueden ser visualizados desde la Intranet,  y desde dispositivos móviles.   Todo esto beneficia tanto al ciudadano como a los usuarios administradores del aplicativo.</t>
  </si>
  <si>
    <t>PLAN VIGENCIA 2016
Se  implementó la nueva versión del sistema SIRENA y la reconstrucción de la solución de Pagos en Línea la cual soluciona los problemas  de desempeño del sistema, volviéndolo más eficiente, confiable, seguro y de fácil manejo tanto para los ciudadanos como para los usuarios administradores.</t>
  </si>
  <si>
    <t>HALLAZGOS VENCIDOS AUDITORIAS DE LA CONTRALORIA GENERAL DE LA REPUBLICA</t>
  </si>
  <si>
    <t xml:space="preserve">PLAN VIGENCIA 2016
Conforme a los talleres desarrollados dentro del Plan de Mejoramiento que es adelantado por la Agencia Nacional de Seguridad Vial - ANSV, respecto de los hallazgos del Plan Nacional de Seguridad Vial 2011-2021, se ha realizado las respectivas mesas de trabajo cumpliendo con las acciones acordadas y con el cronograma de actividades. </t>
  </si>
  <si>
    <t xml:space="preserve">PLAN VIGENCIA 2016
Conforme a los talleres desarrollados dentro del Plan de Mejoramiento que es adelantado por la Agencia Nacional de Seguridad Vial - ANSV, respecto de los hallazgos del Plan Nacional de Seguridad Vial 2011-2021, se ha realizado las respectivas mesas de trabajo cumpliendo con las acciones acordadas y con el cronograma de actividades. </t>
  </si>
  <si>
    <t>PLAN VIGENCIA 2016
Con memorando 20183290093743 del 21-06-2018 se envía contabilidad para remisibilidad</t>
  </si>
  <si>
    <t xml:space="preserve">PLAN VIGENCIA 2014
Avances:  Finalmente  con el grupo de pagaduría se logró establecer una conciliación razonable a diciembre 31 de 2017,  se propone ajustar los saldos con una incorporación neta de $ 588 millones,  y se están adelantando las conciliaciones mes a mes de la vigencia 2018. </t>
  </si>
  <si>
    <t xml:space="preserve">
PLAN VIGENCIA 2012
20190108 Rad 20192100001333
Con corte a 31 diciembre de 2018, el equipo de desarrollo contratado con el fin de seguir atendiendo los requerimientos del SISETU, presenta un avance en cuanto a los entregables finales en el desarrollo de la nueva plataforma en sus diferentes módulos del 100%, incluyendo pruebas de funcionamiento.  
20181101   Rad. 20182100167743
Durante el mes de octubre se concluyeron los procesos administrativos para la contratación del personal técnico necesario para atender el diseño e implementación del sistema de información para el seguimiento y evaluación del transporte urbano – SISETU; así mismo, se han realizado dos (2) reuniones con el Asesor de TIC´s de la Ministra y la Gerente del Proyecto, para levantar las especificaciones de la plataforma web, así como de las otras funcionalidades de seguimiento de la UMUS.
20181004  Rad. 20182100152903
Teniendo en cuenta que el Comité de Contratación en sesión del 30 de agosto de 2018 en cumplimiento a la política de TICs con relación a la integración de los sistemas de información del Ministerio, decidió realizar contratación del personal técnico idóneo para atender la necesidad “in house”, bajo coordinación del Asesor de TICs, del Despacho de la Ministra, Ingeniero José Acevedo, se procedió durante el mes de septiembre a iniciar los procesos administrativos para la contratación del personal técnico necesario para atender el diseño e implementación del sistema de información para el seguimiento y evaluación del transporte urbano – SISETU.
Así mismo, mediante memorando con radicado 20182100150133 del 28 de septiembre de 2018 y asunto “Reporte Batería Indicadores SISETU Resolución 600 de 2017 corte Agosto 2018” se envió a la oficina de Control Interno del Ministerio de Transporte el informe SISETU con corte a Agosto de 2018 con los indicadores reportados de los Sistemas Integrados de Transporte Masivo.
20180905. Rad 20182100136053
Se presentaron los estudios previos y de mercado ante el Comité de Contratación en sesión del 30 de agosto, Sin embargo, el Comité en pleno consideró que dado el cronograma para la adjudicación del contrato y el termino para su ejecución, el mismo no se podría concluir antes del 31 de diciembre de 2018,  y dada la política de TICs en relación a la integración de los sistemas de información del Ministerio, se decidió realizar  contratación del personal técnico idóneo para atender la necesidad “in house”, bajo coordinación del Asesor de TICs, del Despacho de la Ministra, Ingeniero José Acevedo. 
Así mismo, y con el fin de garantizar la continuidad en el reporte y socialización de los indicadores del sistema SISETU se adelantan las actividades del plan de choque, diseñado por la UMUS, incluyendo una herramienta provisional en Excel para reportar los indicadores y  Difusión a las autoridades involucradas en el desarrollo de la Política Pública de Transporte Urbano (EN DESARROLLO).
20180803: 
1. Se extiende el plazo de cumplimiento hasta el 31 de octubre de 2019.
2. Con la adición presupuestal realizada a la UMUS en el segundo semestre del año (agosto 2018) se procederá a la contratación de una consultoría que llevará a cabo el ajuste de la interfaz del Sistema de Información, Seguimiento y Evaluación del Transporte Urbano –SISETU.</t>
  </si>
  <si>
    <t xml:space="preserve">ESTRATEGIA GEL - VIGENCIA 2017
20181217 Rad 20183000198623
Se requiere ampliar el plazo de cumplimiento de la actividad, toda vez que actualmente el aplicativo para los informes de ejecución y pago de cuentas requiere un proceso de sincronización con el SISCO, que actualmente se encuentra en proceso. La gestión de coordinación entre el grupo de tecnologías de la información y el Grupo de Contratos, así como el ambiente de pruebas, prueba piloto y salida en producción, demenda un plazo adicional.
Se implementara  un aplicativo en el Ministerio de Transporte que realizará el  seguimiento de los contratistas en cuanto a sus cuentas de cobro, reporte de sus actividades mensuales y las evidencias a cada una de estas actividades, permitiendo asi al supervisor tener un  control a la ejecución y cumplimiento de los objetos o actividades contractuales. gestionando el conocimiento (evidencias a sus actividades), dicho aplicativo ya  ha sido implementado en otras entidades del estado y ha ayudado a la gestion de seguimiento contractual.  Este desarrollo ayuda tambien a la eficiencia administrativa y la estrategia de Cero Papel. </t>
  </si>
  <si>
    <t>Plan Estratégico de Tecnología de la Información- PETI
- Formular el Plan Gobierno de Tecnologías de la Información PGTI-2018-2022. que incluya el PETI.
-Reformular proyecto de inversión, solicitando recurso humano, tecnológico y financiero.</t>
  </si>
  <si>
    <t>PLAN MERCURIO Y ASBESTO</t>
  </si>
  <si>
    <t>Planes de Acción Sectorial
Elaborar el documento referente al plan de acción sectorial que apunte a los objetivos planteados en el Plan Único Nacional de Mercurio, dentro de las competencias que la ley le atribuye a este Ministerio.</t>
  </si>
  <si>
    <t>Seguimiento a las importaciones, comercialización y transporte de mercurio en el país.
Remitir de manera formal y trimestralmente el reporte de movilización de Mercurio, registrada en el RNDC y en otras bases de datos con que cuente la entidad.</t>
  </si>
  <si>
    <t>PLAN VIGENCIA 2016 
Se envío el memorando 20173070091533 del 15/06/2017 al Grupo de Inventarios y Suministros, donde se hace entrega de la documentación para realizar la entrada al almacén del Swich Cord.
Se presenta la entrada al almacén No. 149 con la factura de venta No. 001 del 23/09/2016.
Mediante radicado 20173070201963 del 28 de noviembre se envía comunicación  a contratos</t>
  </si>
  <si>
    <t>PLAN MERCURIO Y ASBESTO
Mediante comunicación 20184000014581 se solicita al Ministro de salud se convoque la mesa técnica de CONASA para avanzar en los temas de coordinación interinstitucional requeridos en la ley 1658 de 2013. 
06/03/2018: Mediante comunicación No. 20183210112802 del 21/02/2018 el Ministerio de Salud informa que la vinculación de la decisiones del PUNHg a la CONASA no son del resorte exclusivo de esa cartera. Se indica que el 02/02/2018 se llevó a cabo una reunión en el Ministerio de Minas y Energía en la cual, los ministerior citados en el artículo 8 de la ley 1658 de 2013, incluido el Mintransporte,acordaron que sería el Ministerio de Minas quien lideraría el proceso de articulación para la implementación del PUNHg.  En dicha reunión se acordó entre los asistentes que Min Minas remitiría la solicitud a la CONASA para surtir el trámite pertinente. A la fecha se desarrollaron un total de 14 sesiones en donde los ministerios citados en el artículo 8 de la ley 1658 trabajaron de manera articulada sobre se realiza la revisión técnica del plan con el fin de consolidar la versión 2018 del PUNHg.
28/06/2018: Durante la V sesión extraordinaria y III virtual de la CONASA del 28/06/2018, fue aprobado por dicha instancia el seguimiento Estratégico del plan y una segunda actividad correspondiente al seguimiento operativo por parte de la mesa de seguridad química de la CONASA, esta última ratificando la  respuesta que habia enviado dicha mesa en fechas anteriores.</t>
  </si>
  <si>
    <t xml:space="preserve">Desde la Dirección de Transporte y Tránsito y el Grupo de Asuntos Ambientales y Desarrollo Sostenible se elaboró y radicado ante la oficina de planeación del Ministerio de Transporte, que incluye las acciones a adelantar dentro  del plan de accion sectorial </t>
  </si>
  <si>
    <t>Remitir de manera formal el reporte de movilización de Mercurio, registrada en el RNDC y en otras bases de datos con que cuente la entidad, en el marco de las reuniones fijadas por la mesa técnica de sustancias químicas de la CONASA como instancia técnica y de direccionamiento estrategico del PUNHg.</t>
  </si>
  <si>
    <t xml:space="preserve">El 04/10/2018 se remitió mediante correo electrónico a Minambiente el primer informe de mercurio transportado a partir de la información con que cuenta el MIntransporte desde 2013. Lo anterior considerando que dicho ministerio fue encargado de consolidar la información de cada entidad vinculada al Plan Unico Nacional de Mercurio. Es importante señalar que dentro de la mesa de sustancias químicas de CONASA, encargada del direccionamiento técnico del PUNHg, fue creada una submesa de mercurio para tratar aquellos temas relacionados con este plan de manera específica. Además,  se han adelantado acciones a partir de la información brindada por MINCIT referente a importadores de mercurio para verificar información en RNDC e iniciar procesos de articulación de datos. </t>
  </si>
  <si>
    <t>Durante el año 2017 se estructuró el proyecto de inversión Fortalecimiento del Transporte de Sustancias Químicas y Mercancías Peligrosas en todos sus modos - Nacional, el cual fue aprobado por el DNP, seguidamente en el año 2018 se realizó la modificación al proyecto de acuerdo a las solicitudes realizadas por DNP el cual quedó "Fortalecimiento al manejo de las sustancias químicas y mercancías peligrosas durante su transporte en los diferentes modos - Nacional", con el proyecto se predente realizar una consultoría que busca establecer elementos técnicos que apoyen la actualización de las normas actuales en materia de transporte de mercancías peligrosas, dentro de las cuales se considerará de manera particular el tema del mercurio con el fin de fortalecer las acciones promovidas en el Plan Unico de Mercurio. Lo anterior, considerando los requerimientos presupuestales para este desarrollo; y lo cual permitiría dar cumplimiento a lo establecido en el PUNHg y en el PES de Mercurio del Ministerio de Transporte, en su actividad 1 Gestionar los recursos requeridos para el fortalecimiento institucional.. Es de resaltar que a la fecha no han sido asignados recursos para esta Ficha BPIN ni durante el 2018 ni durante el 2019. La oficina de Planeación informa a la Dirección de Transporte y Tránsito que  las acciones son incluidas en el plan de acción del Viceministerio, sin embargo es importante aclarar que los planes de acción 2019 del Ministerio quedarán en firme el 31 de enero de 2019.</t>
  </si>
  <si>
    <t xml:space="preserve">ESTRATEGIA GEL - VIGENCIA 2017
Mediante radicado 20193070007103 del 18/01/2019
1) Se está ejecutando el levantamiento de la información de dominio de Sistemas de información, de acuerdo a la información del grupo de informática. 2) El catálogo de componentes de información se levanta en paralelo a los sistemas, pues son estos quienes administran la información.
Se requiere ampliar el plazo de cumplimiento de la actividad, toda vez que con el cambio de la política de "ser Gobierno en Línea a Gobierno Digital (Decreto 1008 de 2018)" y la reestructuración de sus componentes, se requiere realizar unos autodiagnósticos para conocer y entender el estado real de la implementación de los componentes de Gobierno Digital. </t>
  </si>
  <si>
    <t xml:space="preserve">ESTRATEGIA GEL - VIGENCIA 2017
Mediante radicado 20193070007103 del 18/01/2019
1) Se está formulando los requisitos para conformar la capacidad de Arquitectura, roles, responsabilidades, agenda etc. 2) Se está haciendo contacto con MINTIC para el acompañamiento en el proceso de entendimiento e implementación de la política. 3) Se está construyendo la matriz de Sistemas de información vs. procesos de la institución.
Se requiere ampliar el plazo de cumplimiento de la actividad, toda vez que con el cambio de la política de "ser Gobierno en Línea a Gobierno Digital (Decreto 1008 de 2018)" y la reestructuración de sus componentes, se requiere realizar análisis de impacto para determinar roles, responsabilidades, indicadores y estructura del área de TI. </t>
  </si>
  <si>
    <t>ESTRATEGIA GEL - VIGENCIA 2017
Mediante radicado 20193070007103 del 18/01/2019
1) Se está ejecutando el levantamiento de la información de dominio de Estrategia de TI, a través del sistema de gestión de calidad. 2) Se está ejecutando el levantamiento de la información de dominio de Sistemas de información, de acuerdo a la información del grupo de Tecnologías de la Información y las Comunicaciones.
Se requiere ampliar el plazo de cumplimiento de la actividad, toda vez que con el cambio de la política de "ser Gobierno en Línea a Gobierno Digital (Decreto 1008 de 2018)" y la reestructuración de sus componentes, se requiere realizar unos autodiagnósticos para conocer y entender el estado real de la implementación de los componentes de Gobierno Digital.</t>
  </si>
  <si>
    <t>PERIODO FISCAL QUE CUBRE 2010-2012-2013-2014-2015-2016-2017 FINANCIERA Y CUMPLIMIENTO GEL- PNSV- MERCURIO y ASBESTO - Runt 2015-Runt 2011-SEGURIDAD VIAL 2012 - SEGURIDAD VIAL 2013 - TRANSPORTE Y LOGÍSTICA</t>
  </si>
  <si>
    <r>
      <t xml:space="preserve">VIGENCIA 2017 AUD FINANCIERA
</t>
    </r>
    <r>
      <rPr>
        <sz val="14"/>
        <rFont val="Calibri"/>
        <family val="2"/>
        <scheme val="minor"/>
      </rPr>
      <t xml:space="preserve">Con Oficio 20183260437621 del 24 de octubre de 2018, se consultó a la Administración del SIIF Nación, concepto sobre constitución de cuentas por pagar.  
Con Oficio 20183260365911 del 12 de septiembre de 2018, concepto sobre constitución de cuentas por pagar y reserva presupuestal 
Con oficio 20183210693752 del 2 de noviembre de 2018 el Director General del Presupuesto Público Nacional, dio respuesta al concepto sobre constitución de cuentas por pagar y reserva presupuestal </t>
    </r>
  </si>
  <si>
    <r>
      <t xml:space="preserve">VIGENCIA 2017 AUD FINANCIERA
</t>
    </r>
    <r>
      <rPr>
        <sz val="14"/>
        <rFont val="Calibri"/>
        <family val="2"/>
        <scheme val="minor"/>
      </rPr>
      <t>Con Memorando 20183260140353 del 13 de septiembre de 2018 , reitera a los responsables de las unidades ejecutoras del presupuesto  y a los supervisores de contratos la constitución de reservas presupuestales para el año 2018.</t>
    </r>
  </si>
  <si>
    <r>
      <t xml:space="preserve">VIGENCIA 2017 AUD FINANCIERA
</t>
    </r>
    <r>
      <rPr>
        <sz val="14"/>
        <rFont val="Calibri"/>
        <family val="2"/>
        <scheme val="minor"/>
      </rPr>
      <t>Mediante la circular  No. 20184020405091 del 3 de octubre de 2018, dirigido a las Entidades Desintegradoras  de Vehículos de Carga, se cumple la acción</t>
    </r>
  </si>
  <si>
    <r>
      <t>VIGENCIA 2017 AUD FINANCIERA
S</t>
    </r>
    <r>
      <rPr>
        <sz val="14"/>
        <rFont val="Calibri"/>
        <family val="2"/>
        <scheme val="minor"/>
      </rPr>
      <t>e procedió  a causar los cuatro procesos pendientes, Quedando al día con la cartera  de terceros genéricos.</t>
    </r>
  </si>
  <si>
    <r>
      <t xml:space="preserve">VIGENCIA 2017 AUD FINANCIERA
</t>
    </r>
    <r>
      <rPr>
        <sz val="14"/>
        <rFont val="Calibri"/>
        <family val="2"/>
        <scheme val="minor"/>
      </rPr>
      <t>Con resolución 2914 del 17 de julio de 2018, se declaró la remisibilidad en cuentas contables  en los estados financieros.
Se adelantó el registro con la cual se le dio de baja a las partidas genéricas que no fueron posible su identificación</t>
    </r>
  </si>
  <si>
    <r>
      <t xml:space="preserve">VIGENCIA 2017 AUD FINANCIERA
</t>
    </r>
    <r>
      <rPr>
        <sz val="14"/>
        <rFont val="Calibri"/>
        <family val="2"/>
        <scheme val="minor"/>
      </rPr>
      <t>Los registro contables se realizaron  con los soportes y lo enunciado en la Resolución 2914 del 17 de julio de 2018</t>
    </r>
  </si>
  <si>
    <r>
      <t xml:space="preserve">VIGENCIA 2017 AUD FINANCIERA
</t>
    </r>
    <r>
      <rPr>
        <sz val="14"/>
        <rFont val="Calibri"/>
        <family val="2"/>
        <scheme val="minor"/>
      </rPr>
      <t>Con acta de Conciliación del 30 de octubre de 2018, reportes documento de causación de ingresos, los Grupos de Contabilidad e Ingresos y Cartera, los totales del valor de registro auxiliar contable y valor constituido en Grupo ingresos son iguales, depurando asi, los  saldos contables y el Estado de Cartera del hallazgo.</t>
    </r>
  </si>
  <si>
    <r>
      <t xml:space="preserve">VIGENCIA 2017 AUD FINANCIERA
</t>
    </r>
    <r>
      <rPr>
        <sz val="14"/>
        <rFont val="Calibri"/>
        <family val="2"/>
        <scheme val="minor"/>
      </rPr>
      <t>Con acta de Conciliación del 20 de diciembre de 2018  los Grupos de Contabilidad e Ingresos y Cartera,  generan los reportes, documento de causación de ingresos, donde los totales del valor de registro auxiliar contable y valor constituido en Grupo ingresos son iguales, depurando asi, los  saldos contables y el Estado de Cartera del hallazgo.</t>
    </r>
  </si>
  <si>
    <r>
      <t xml:space="preserve">VIGENCIA 2017 AUD FINANCIERA
</t>
    </r>
    <r>
      <rPr>
        <sz val="14"/>
        <rFont val="Calibri"/>
        <family val="2"/>
        <scheme val="minor"/>
      </rPr>
      <t xml:space="preserve">
Mediante memorando 20181320111283 del 25 de julio de 2018, la Oficina Jurídica envía a SAF reportes de procesos a favor y en contra del MT.</t>
    </r>
  </si>
  <si>
    <r>
      <t xml:space="preserve">VIGENCIA 2017 AUD FINANCIERA
</t>
    </r>
    <r>
      <rPr>
        <sz val="14"/>
        <rFont val="Calibri"/>
        <family val="2"/>
        <scheme val="minor"/>
      </rPr>
      <t xml:space="preserve">
Mediante memorando 20181320111283 del 25 de julio de 2018, la Oficina Jurídica envía a SAF reportes de procesos a favor y en contra del MT</t>
    </r>
  </si>
  <si>
    <r>
      <rPr>
        <b/>
        <sz val="14"/>
        <rFont val="Calibri"/>
        <family val="2"/>
        <scheme val="minor"/>
      </rPr>
      <t>VIGENCIA 2017 AUD FINANCIERA</t>
    </r>
    <r>
      <rPr>
        <sz val="14"/>
        <rFont val="Calibri"/>
        <family val="2"/>
        <scheme val="minor"/>
      </rPr>
      <t xml:space="preserve">
Relación de los oficios  enviados 
06/09/2018 20183270356091 CDA DIAGNOSTICENTRO  S.A.S (RISARALDA) 02/10/2018 20183210619702, 
05/09/2018 20183270355071 CDA DEL VALLE 05/12/2018 Correo electrónico,
04/09/2018 20183270352221 TT DE ARMENIA 18/09/2018 20183210578742,
06/09/2018 20183270356361 CDA NARIÑO 10/16/2018 20183210647772,
06/09/2018 20183270356651 CDA POPAYAN 24/09/2018 20183210598742,
06/09/2018 20183270356251 CDA PALMIRA 10/02/2018, 20183210619082
04/09/2018 20183270352431 TT DE POPAYAN 22/09/218, 20183210594832
04/09/2018 2018327032641 TT DE SOGAMOSO 
06/09/2018 20183270356931 CDA  DE CALDAS 13/12/2018 20183210783832
06/09/2018 20183270356521 CDA TULUA 17/12/2018 20183210790952
06/09/2018 20183270356901 CDA  CUCUTA 02/10/2018 20183210618022
06/09/2018 20183270357581 Tt-  Central de transportes de SANTA MARTA 04/10/2018 20183210624272
04/09/2018 20153270352061 TT MANIZALES 18/09/2018 20183210579192
05/09/2018 20183270354901 TT DE PEREIRA 29/09/2018 20183210611152
05/09/2018 20183270354891 TT DE MEDELLIN 10/02/2018 20183210617902
05/09/2018 20183270354501 TT DE SAN GIL 22/09/2018 20183210594602
05/09/2018 20183270355331 TT DE BARRANQUILLA 29/09/2018 20183210611482
06/09/2018 20183270356011 TT BOGOTA 26/09/2018 20183210602962
05/09/2018 20183270354771 TT  DE VILLAVICENCIO 29/09/2018 20183210611022
05/09/2018 20183270354181 TT  DE PASTO 21/09/2018 Correo electrónico
06/09/2018 20183270357801 TT DE IPIALES 03/10/2018 Correo electrónico
05/09/2018 20183270355071 CENTRAL DE TRANSPORTES DE CALI - MI TERMINAL 02/10/2018 20183210618942</t>
    </r>
  </si>
  <si>
    <r>
      <t xml:space="preserve">VIGENCIA 2017 AUD FINANCIERA
</t>
    </r>
    <r>
      <rPr>
        <sz val="14"/>
        <rFont val="Calibri"/>
        <family val="2"/>
        <scheme val="minor"/>
      </rPr>
      <t xml:space="preserve">Relación de los memorandos  enviados  el día 31 de octubre  a los diferentes grupos del Ministerio de Transporte
20183270169433, 20183270169353, 20183270169333, 20183270169413, 20183270169093, 20183270169053, 20183270169153, 20183270169203, 20183270169043, 20183270169013, 20183270168903, 20183270169123, 20183270168853. </t>
    </r>
  </si>
  <si>
    <r>
      <rPr>
        <b/>
        <sz val="14"/>
        <rFont val="Calibri"/>
        <family val="2"/>
        <scheme val="minor"/>
      </rPr>
      <t>VIGENCIA 2017 AUD FINANCIERA</t>
    </r>
    <r>
      <rPr>
        <sz val="14"/>
        <rFont val="Calibri"/>
        <family val="2"/>
        <scheme val="minor"/>
      </rPr>
      <t xml:space="preserve">
Se requirión con 20183270191183 al Grupo de  Contratos para que en los contratos donde se celebren convenios se incluya una cláusula que obligue a la entidad receptora de los recursos a que presente un informe trimestral</t>
    </r>
  </si>
  <si>
    <r>
      <rPr>
        <b/>
        <sz val="14"/>
        <rFont val="Calibri"/>
        <family val="2"/>
        <scheme val="minor"/>
      </rPr>
      <t>VIGENCIA 2017 AUD FINANCIERA</t>
    </r>
    <r>
      <rPr>
        <sz val="14"/>
        <rFont val="Calibri"/>
        <family val="2"/>
        <scheme val="minor"/>
      </rPr>
      <t xml:space="preserve">
Informes de legalización de los recursos con el convenio 216139  con  FONADE, por valor de $375 millones.
Oficios 20173210749882 -FONADE Ejecución, 20173210813472 -FONADE Ejecución, 20183210053992 -Of. FONADE, 20183210587702 -FONADE Devol.recursos.</t>
    </r>
  </si>
  <si>
    <r>
      <rPr>
        <b/>
        <sz val="14"/>
        <rFont val="Calibri"/>
        <family val="2"/>
        <scheme val="minor"/>
      </rPr>
      <t>VIGENCIA 2017 AUD FINANCIERA</t>
    </r>
    <r>
      <rPr>
        <sz val="14"/>
        <rFont val="Calibri"/>
        <family val="2"/>
        <scheme val="minor"/>
      </rPr>
      <t xml:space="preserve">
Se realizaron los registros contables correspondientes,
ER009 -Manual</t>
    </r>
  </si>
  <si>
    <r>
      <rPr>
        <b/>
        <sz val="14"/>
        <rFont val="Calibri"/>
        <family val="2"/>
        <scheme val="minor"/>
      </rPr>
      <t>VIGENCIA 2017 AUD FINANCIERA</t>
    </r>
    <r>
      <rPr>
        <sz val="14"/>
        <rFont val="Calibri"/>
        <family val="2"/>
        <scheme val="minor"/>
      </rPr>
      <t xml:space="preserve">
Mediante oficio No. 20183250448541 del 31/10/2018, se solicitó a la ORIP de Armenia aclarar el folio de matricula de los locales que existian en la terminal de Transporte de Armenia
COPIA DE LA RESOLUCION NO. 003205 DEL 31/07/2018. oficio No. 20183250448541 del 31/10/2018
 1) Con oficio No. 20183250514191 del 17/12/2018 se solicita concepto a la ORIP de Armenia sobre la situación real del local que tiene este Ministerio en el Edificio terminal de Transporte, teniendo en cuenta que el oficio incial no se remitió. 
2) No se envió Oficio de ofrecer a titulo de venta a CISA los derechos de coopropiedad, debido que mediante Resolución N° 002147 de fecha 30 de junio de 2011, el MT transfierio el inmueble en cumplimiento a lo establecido en el artículo 26 de la Ley 1420 de 2010. 2) Con oficio 20133210168122 CENTRAL DE INVERSIONES S.A. – CISA, presentó a este Ministerio con el oficio radicado No 20133210168122, solicitud de Revocatoria Directa de la resolución 002147 de 30 de junio de 2011, bajo el argumento de la no existencia física de la oficina 332 la cual fue demolida consecuencia del terremoto de 1999, y por tanto no cumple con los parámetros jurídicos para la respectiva comercialización, como es el contrato de compraventa. 3) el Ministerio de transporte procedió con la resolución No 0000647 de fecha 18 de marzo de 2014 a revocar la resolución 002147 de 2011, acto administrativo registrado y anotado el día 29 de agosto de 2014. </t>
    </r>
  </si>
  <si>
    <r>
      <t xml:space="preserve">VIGENCIA 2017 AUD FINANCIERA
</t>
    </r>
    <r>
      <rPr>
        <sz val="14"/>
        <rFont val="Calibri"/>
        <family val="2"/>
        <scheme val="minor"/>
      </rPr>
      <t>Se suscribió  acuerdo de servicio de fecha 30/08/2018, con la Superintendencia de Notariado y Registro, para tener acceso a la ventanilla única de registro – VUR, con el fin de consultar todos los bienes inmuebles que figuran a nombre de los Ferrocarriles Nacionales, Consejo Administrativo de los Ferrocarriles Nacionales, Ferrovías, Empresa Puertos de Colombia, Foncolpúertos, Fondo Vial Nacional, Caminos Vecina, Inmuebles Nacionales, entre otros.</t>
    </r>
  </si>
  <si>
    <r>
      <t xml:space="preserve">VIGENCIA 2017 AUD FINANCIERA
</t>
    </r>
    <r>
      <rPr>
        <sz val="14"/>
        <rFont val="Calibri"/>
        <family val="2"/>
        <scheme val="minor"/>
      </rPr>
      <t xml:space="preserve">Mediante memora No.20183250151123 del 01/10/2018, se le informa al Coordiandor de Contabilidad que una vez analizados los predios localizados en el Municipio de Armenia – Quindío, con folios de matrículas inmobiliarias Nos.  280-79387, 280-78325, 280-78543, 280-78029, 280-78028, 280-79087, 280-78027, 280-78326, 280-77456, 280-78224,  280-78030,  280-78033, 280-77414,  280-78319, 280-78320 y 280-78318, se puede observar que estos fueron englobados a través de la escritura número 6.154 de fecha 19 de diciembre de 1996 y entregados al INSTITUTO NACIONAL VIAS – INVIAS, como consta en el Folio de Matrícula 280-118943, del cual anexo.
Con memorando 20183270160553 del 17/10/2018 Contabiladd aclara  depuración de bienes </t>
    </r>
  </si>
  <si>
    <r>
      <t xml:space="preserve">VIGENCIA 2017 AUD FINANCIERA
</t>
    </r>
    <r>
      <rPr>
        <sz val="14"/>
        <rFont val="Calibri"/>
        <family val="2"/>
        <scheme val="minor"/>
      </rPr>
      <t>Después de efectuadas las conciliaciones de saldos  entre el Grupo de Contabilidad y el grupo de Inventarios y Suministros de las diferentes subcuentas contables que afectan los bienes muebles del Ministerio, se determinaron las diferencias reales;   Se incorporaron sobrantes por valor de $ 20.205.353,15   y las que no se pudieron identificar por valor de $6.172.314,31 se procedió a llevar al Subcomité Financiero y de Inversiones,  posteriormente se llevó al Comité Institucional de  Gestión y desempeño.  Autorizaron la baja en cuentas  quedando plasmada en la resolución 003205 de julio 31 de 2018,  con la cual se soportaron los  registros contables de baja en cuentas</t>
    </r>
  </si>
  <si>
    <r>
      <t xml:space="preserve">VIGENCIA 2017 AUD FINANCIERA
</t>
    </r>
    <r>
      <rPr>
        <sz val="14"/>
        <rFont val="Calibri"/>
        <family val="2"/>
        <scheme val="minor"/>
      </rPr>
      <t>Se requirió con 20183270191183 al Grupo de  Contratos para que en los contratos donde se celebren convenios se incluya una cláusula que obligue a la entidad receptora de los recursos a que presente un informe trimestral</t>
    </r>
  </si>
  <si>
    <r>
      <t xml:space="preserve">VIGENCIA 2017 AUD FINANCIERA
</t>
    </r>
    <r>
      <rPr>
        <sz val="14"/>
        <rFont val="Calibri"/>
        <family val="2"/>
        <scheme val="minor"/>
      </rPr>
      <t>Análisis de extracto, libro de banco, cheques en tránsito y acreedore varios</t>
    </r>
  </si>
  <si>
    <r>
      <t xml:space="preserve">VIGENCIA 2017 AUD FINANCIERA
</t>
    </r>
    <r>
      <rPr>
        <sz val="14"/>
        <rFont val="Calibri"/>
        <family val="2"/>
        <scheme val="minor"/>
      </rPr>
      <t>Se realiza el comprobante contable 32215 del 31/12/2018 para registrar la ejecución.</t>
    </r>
  </si>
  <si>
    <r>
      <t xml:space="preserve">VIGENCIA 2017 AUD FINANCIERA
</t>
    </r>
    <r>
      <rPr>
        <sz val="14"/>
        <rFont val="Calibri"/>
        <family val="2"/>
        <scheme val="minor"/>
      </rPr>
      <t>Mediante acta 10,  los miembros del Subcomité una vez aclaradas las inquietudes y la explicaciones dadas tanto verbales como en la ficha técnica, imparten su aprobación por unanimidad y recomiendan al Comité Institucional de Gestión y Desempeño, autorizar la baja en cuentas de los estados contables del Ministerio los mencionados valores citados en la ficha técnica Nº 2-2018 por valor total de: Veintiocho millones doscientos sesenta y cinco mil ochocientos cincuenta y un pesos con 64/100 M/Cte. ($28.265.851,64)</t>
    </r>
  </si>
  <si>
    <r>
      <t xml:space="preserve">VIGENCIA 2017 AUD FINANCIERA
</t>
    </r>
    <r>
      <rPr>
        <sz val="14"/>
        <rFont val="Calibri"/>
        <family val="2"/>
        <scheme val="minor"/>
      </rPr>
      <t>Pendiente que el Comité Institucional de Gestión y Desempeño, autorice la baja en cuentas de los estados contables del Ministerio los valores citados en la ficha técnica Nº 2-2018 por valor total de: Veintiocho millones doscientos sesenta y cinco mil ochocientos cincuenta y un pesos con 64/100 M/Cte. ($28.265.851,64)
Se realiza el comprobante contable 32158 del 31/12/2018 para registrar la ejecución.</t>
    </r>
  </si>
  <si>
    <r>
      <t xml:space="preserve">VIGENCIA 2017 AUD FINANCIERA
</t>
    </r>
    <r>
      <rPr>
        <sz val="14"/>
        <rFont val="Calibri"/>
        <family val="2"/>
        <scheme val="minor"/>
      </rPr>
      <t xml:space="preserve">Mediante correo electrónico se envió copia del convenio 422/2017 a la contadora del Municipio de Cumaribo, para que nos informara la razón del no reporte del mismo, en las Operaciones Reciprocas, sin obtener respuesta. Se envía nuevamente correo a la Contadora solicitando el acta de liquidación del Convenio, en vista que continua el no reporte en la Operaciones Reciprocas durante el 2018.  El 21 diciembre de 2018 después de conversación telefónica con la Contadora Jenny Fabiola Carmona, nos envía correo respuesta disculpándose por “la información errada y el incumplimiento del registro del Convenio en las Operaciones Reciprocas”, informando que este será reportado en el último trimestre de 2018. </t>
    </r>
    <r>
      <rPr>
        <b/>
        <sz val="14"/>
        <rFont val="Calibri"/>
        <family val="2"/>
        <scheme val="minor"/>
      </rPr>
      <t xml:space="preserve">
</t>
    </r>
  </si>
  <si>
    <t>Gestionar la creación de la Oficina de TIC's con nivel estratégico y estructura de Gobierno de TI..
Formular el Plan Gobierno de Tecnologias de la Informacion PGTI-2018-2022.
Reformular proyecto de inversion, solicitando recurso humano, tecnologico y financiero.</t>
  </si>
  <si>
    <t>Gestionar la creación de la Oficina de TIC's con nivel estratégico.
Formular el Plan Gobierno de Tecnologias de la Informacion PGTI-2018-2022.
Reformular proyecto de inversion, solicitando recurso humano, tecnologico y financiero.</t>
  </si>
  <si>
    <t>- Formular el Plan Gobierno de Tecnologias de la Informacion PGTI-2018-2022.
-Reformular proyecto de inversion, solicitando recurso humano, tecnologico y financiero.</t>
  </si>
  <si>
    <t>- Formular el Plan Gobierno de Tecnologias de la Informacion PGTI-2018-2022. que incluya el PETI.
-Reformular proyecto de inversion, solicitando recurso humano, tecnologico y financiero.</t>
  </si>
  <si>
    <t>- Formular el Plan Gobierno de Tecnologias de la Informacion PGTI-2018-2022. 
-Reformular proyecto de inversion, solicitando recurso humano, tecnologico y financiero.</t>
  </si>
  <si>
    <t>Formular el Plan Gobierno de Tecnologias de la Informacion PGTI-2018-2022. 
Reformular proyecto de inversion, solicitando recurso humano, tecnologico y financiero.</t>
  </si>
  <si>
    <t>Formular el Plan Gobierno de Tecnologias de la Informacion PGTI-2018-2022.</t>
  </si>
  <si>
    <t xml:space="preserve">"- Formular el Plan Gobierno de Tecnologias de la Informacion PGTI-2018-2022. que incluya el PETI.
-Reformular proyecto de inversion, solicitando recurso humano, tecnologico y financiero."
</t>
  </si>
  <si>
    <t>- Formular el Plan Gobierno de Tecnologias de la Informacion PGTI-2018-2022. que incluya el MSPI.
-Reformular proyecto de inversion, solicitando recurso humano, tecnologico y financiero.</t>
  </si>
  <si>
    <t>Reformular proyecto de inversion, solicitando recurso humano, tecnologico y financiero.</t>
  </si>
  <si>
    <t xml:space="preserve">
1) Crear una resolución quie integra el Grupo de Informatica e ITS en un Grupo de Tecnologias de la Informacion y las comunicaciones. 
2) Trabajar articuladamente con la Subdirecion de TH  y oficina Juridica para crear la Oficina TIC. 
4) Una vez definido el Plan  de Desarrollo se empieza a trabajar el Grupo TIC con la Oficina Asesora de Planeacion para integrar los modelos.  </t>
  </si>
  <si>
    <t xml:space="preserve">1) Articular con la Oficina Asesora de Planeación la revisión de las evidencias presentadas ante las mediciones de FURAG. 
2) Disponer de un personal de Planeacion y TI para la validacion de las pruebas presentadas ante cada pregunta del FURAG. </t>
  </si>
  <si>
    <t xml:space="preserve">1) Se creara una resolución quie integra el Grupo de Informatica e ITS en un Grupo de Tecnologias de la Informacion y las comunicaciones. 
2) Desde TH y oficina Juridica se esta realizando el trabajo con Presidencia para crear la Oficina de TIC. 
3) Una vez definido el Plan  de Desarrollo se empieza a trabajar el Grupo TIC con la Oficina Asesora de Planeacion para integrar los modelos.  </t>
  </si>
  <si>
    <t xml:space="preserve">1) Se han realizado reuniones tecnicas con el RUNT para identificar cuales de los 67 tramites publicados en la pagina WEB del MT, estan ya diseñados y listos para poner en operación en el RUNT, de los 67 Tramites 24 estan listos para ser usados en el RUNT. 
2) Se estan haciendo reuniones tecnicas con las areas involucradas para determinar las tareas a realizar y empezar asi a usar estos 24 tramites en el RUNT. 
3) Para los demas tramites se esta haciendo una depuracion de los mismos y asi determinar cuales serian los definitivos para llevarlos a una sede electronica. 
4) Se esta esperando por parte de MINTIC la directriz de cual seria la Ventanilla Unica para el estado, ya que esta en proceso de revision por parte de MINTIC y la ata consejeria de presidencia en mateia de Tecnologias. 
5) Se va a firmar un convenio con MINTCI para automatizar el tramite con mayor impacto en la ciudadania y grupos de interes, se estara firmando a finales del año, esto gestionado ante la Direccion de Gobierno en Linea. </t>
  </si>
  <si>
    <t xml:space="preserve">1) Adelantar con el DAFP, la revision de los tramites que son sensibles para el Ministerio y la ciudadania con el objetivo de priorizar la sistematizacion o modificacion de los tramites. 
2) Identificar de los 67 Tramites, cuales se pueden pasar al RUNT y que son fruto de tarifa.
3) Generar alianzas con MinTIC para racionalizar tramites que son comunes en la  participacion de otras entidades </t>
  </si>
  <si>
    <t>1) Se  ejecutara el levantamiento de la informacion de dominio de Estrrategia de TI, a traves del sistema de gestion de calidad.
2) Se ejecutara  el levantamiento de la informacion de dominio de Sistemas de informacion, de acuerdo a la informacion del grupo de informatica.</t>
  </si>
  <si>
    <t xml:space="preserve">1) Realizar el diseño y la adopcion del ciclo de vida los sistemas de informacion de acuerdo a las mejores practicas del mercado y lo recomendado en MINTIC.
2)Pasar los Sistemas de Informacion actuales a traves de la gestion de ciclo de vida de los Sistemas de Informacion. </t>
  </si>
  <si>
    <t>1) Se esta documentando la arquitectura de referencia de los sistemas de información de acuerdo a los lineamiento del Marco de referencia de Arquitectura Empresarial.
2) Se esta documentando la arquitectura de solucion de los sistemas de informacion de acuerdo a los lineamiento del Marco de referencia de Arquitectura Empresarial.</t>
  </si>
  <si>
    <t xml:space="preserve">
1)Se estara ejecutando el levantamiento de la informacion de dominio de Estrrategia de TI, a traves del sistema de gestion de calidad.
2) Se estara ejecutando el levantamiento de la informacion de domicion de Servicios tecnológicos, de acuerdo a la informacion del grupo de informatica.</t>
  </si>
  <si>
    <t xml:space="preserve">
1)Se realizara el inventario de los conjuntos de datos publicados y los que faltan por publicar, el siguiente paso es depurar este listado y actualizarlos en la herramienta.</t>
  </si>
  <si>
    <t>1) Se estara haciendo el inventario de los insumos y mecanismos de trazabilidad para cada uno de los sistemas de información.
2) Se va a documentar el mecanismo para el acceso y consulta de la informacion de trazabilidad para cada uno de los sistemas de información..</t>
  </si>
  <si>
    <t>1) El levantamiento de informacion del dominio de Estrategia de TI, generará las brechas de automarización de procesos y procedimidiemtos.
2) Una vez indetificadas las brechas se hara la definición y priorizacion de de proyectos a implementar.</t>
  </si>
  <si>
    <t>1) Se realizará un proceso de actualización del diagnostico del año 2016 incluyendo específicamente los nuevos activos de información y controles asociados a los servicios del data center externo.
2) Se incluirán nuevos campos en el diagnostico para evaluar el nivel de madurez de los procesos de privacidad de la información que complementen el diagnostico actual que esta basado en la norma ISO27001:2013. 
3) Socializar el diagnostico actual con los líderes de área para identificar las opciones de mejora.</t>
  </si>
  <si>
    <t>1) Se realizará la definición de una política de seguridad y privacidad de la información para el Ministerio.
2) Se realizará una matriz de roles y responsabilidades acorde a las recomendaciones de la norma ISO27001 y al MSPI</t>
  </si>
  <si>
    <t xml:space="preserve">1) Hacer el diagnostico de compatibilidad  de IPv4 con  IPv6 en los activos tecnológicos de la entidad. </t>
  </si>
  <si>
    <t xml:space="preserve">1) Se realizará una actualización del inventario de activos de información de la entidad, definiendo un cronograma por fases de este proceso de actualización y una metodología de valoración de los activos de información.  
2) Se iniciará con el inventario de activos del área de tecnología. 
</t>
  </si>
  <si>
    <t xml:space="preserve">1) Definir y aprobar una metodología de gestión de riesgos de información para la entidad 
2) Evaluar los riesgos de los activos de información de acuerdo a un cronograma por fases iniciando por el área de tecnología </t>
  </si>
  <si>
    <t xml:space="preserve">1) Definir y aprobar el plan de tratamiento de riesgos para la entidad y definir el formato y metodología de la declaración de aplicabilidad acorde a la norma ISO27001.
2) Definir los mecanismos de tratamiento de riesgos para los riesgos identificados en la primera fase estableciendo los tiempos de aplicación y monitoreo de los controles. </t>
  </si>
  <si>
    <t xml:space="preserve">1) Realizar un plan de sensibilización y capacitación en seguridad de la información para toda la entidad 
Realizar comunicación y taller de sensibilización de seguridad para la alta dirección 
2) Coordinar la actividades de difusión y capacitación con el área de comunicaciones para estar alineados con la línea gráfica de la entidad y utilizar los canales ya establecidos de difusión. </t>
  </si>
  <si>
    <t xml:space="preserve">1) Se realizará un levantamiento de informacion interno para determinar las brechas existentes y los impedimentos que causan el atraso en la implementacion de los componentes de Gobierno en Linea ahora Gobierno Digital, con este mapa mas claro se priorizan los proyetcos de implementacion de Gobierno Digital para el 2019. </t>
  </si>
  <si>
    <t xml:space="preserve">1) Se esta trabajando conjuntamente con la Direccion de Datos Abiertos de MINTIC, para la revision y organización de los Datos publicados por parte del MT, ya que muchos de ellos estan desorganizados, carecen de sentido y no muestran valor a la sociedad, se esta depurando la informacion y se estan subiendo los datos de manera organizada agregando valor al portal datoabiertos.gov.co. 
2) Se esta trabajando con el RNDC para exponer los datos de la herramienta, datos  vitales para la comunidfad y los interesados en transporte de Carga, siendo entonces esta publicacion el piloto de como es la forma adecuada de exponer el dato. </t>
  </si>
  <si>
    <t>1) Se  formulará los requisitos para comformar la capacidad de Arquitectura, roles, responsabilidades, agenda etc.
2)Se ejecutara el levantamiento de la informacion de dominio de Estrategia de TI, a traves del sistema de gestion de calidad.
3) Se ejecutara el levantamiento de la informacion de dominio de Sistemas de informacion, de acuerdo a la informacion del grupo de informatica.</t>
  </si>
  <si>
    <t xml:space="preserve">1) Se formulará los requisitos para comformar la capacidad de Arquitectura, roles, responsabilidades, agenda etc.
2)Se solicitara acompañamiento con MINTIC para el proceso de entendimiento e implementacion de la politica.
3) Se esta construyendo la matriz de Sistemas de informacion vs. procesos de la institucion con el fin de identificar los objetivos a trabajar en la siguientes vigencias. </t>
  </si>
  <si>
    <t>1) Se estará ejecutando el levantamiento de la informacion de dominio de Sistemas de informacion, de acuerdo a la informacion del grupo de informatica.
2) El catalogo de componentes de informacion se levantara en paralelo a los sistemas, pues son estos quienes administran la información.</t>
  </si>
  <si>
    <t>1) Se estará ejecutando el levantamiento de la informacion de dominio de Sistemas de informacion, de acuerdo a la informacion del grupo de informatica.
2) El diagrama de interaccion e interoperabilidad se construye despues de conocer el universo de sistemas de información.</t>
  </si>
  <si>
    <r>
      <t xml:space="preserve">VIGENCIA 2017 AUD FINANCIERA
</t>
    </r>
    <r>
      <rPr>
        <sz val="14"/>
        <rFont val="Calibri"/>
        <family val="2"/>
        <scheme val="minor"/>
      </rPr>
      <t>Con las certificaciones de fecha 14 de octubre y 14 de noviembre de 2018 emitidas por parte del grupo de pagaduría, del saldo conciliado a 31 de diciembre de 2017 de las cuentas 18814564841 DE BANCOLOMBIA, 26114678 del Banco Davivienda denominada.
Transferencias, basado en análisis de extracto, libro de banco, cheques en tránsito y acreedore varios, la coordinadora certifica los valores de extracto y de Pagaduría .</t>
    </r>
  </si>
  <si>
    <r>
      <t xml:space="preserve">VIGENCIA 2017 AUD FINANCIERA
</t>
    </r>
    <r>
      <rPr>
        <sz val="14"/>
        <rFont val="Calibri"/>
        <family val="2"/>
        <scheme val="minor"/>
      </rPr>
      <t>Se adelantó la revisión de la cuenta asociada con el hallazgo, según acta del 28 de diciembre de 2019</t>
    </r>
  </si>
  <si>
    <t xml:space="preserve">VIGENCIA 2017 AUD FINANCIERA
</t>
  </si>
  <si>
    <t xml:space="preserve">VIGENCIA 2017 AUD FINANCIERA
</t>
  </si>
  <si>
    <r>
      <t xml:space="preserve">VIGENCIA 2017 AUD FINANCIERA
</t>
    </r>
    <r>
      <rPr>
        <sz val="14"/>
        <rFont val="Calibri"/>
        <family val="2"/>
        <scheme val="minor"/>
      </rPr>
      <t>Se hicieron los registros acorde con la información reportada por la misional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</si>
</sst>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dd/mmm/yyyy"/>
    <numFmt numFmtId="165" formatCode="&quot;$&quot;#,##0.00;[Red]&quot;$&quot;#,##0.00"/>
    <numFmt numFmtId="166" formatCode="[$-240A]d&quot; de &quot;mmmm&quot; de &quot;yyyy;@"/>
    <numFmt numFmtId="167" formatCode="yyyy/mm/dd"/>
    <numFmt numFmtId="168" formatCode="dd/mm/yyyy;@"/>
    <numFmt numFmtId="169" formatCode="0;[Red]0"/>
    <numFmt numFmtId="170" formatCode="d/mm/yyyy;@"/>
    <numFmt numFmtId="171" formatCode="0.0%"/>
    <numFmt numFmtId="172" formatCode="yyyy\-mm\-dd;@"/>
  </numFmts>
  <fonts count="85">
    <font>
      <sz val="11"/>
      <color theme="1"/>
      <name val="Calibri"/>
      <family val="2"/>
      <scheme val="minor"/>
    </font>
    <font>
      <sz val="11"/>
      <color theme="1"/>
      <name val="Calibri"/>
      <family val="2"/>
      <scheme val="minor"/>
    </font>
    <font>
      <b/>
      <sz val="9"/>
      <name val="Calibri"/>
      <family val="2"/>
      <scheme val="minor"/>
    </font>
    <font>
      <sz val="9"/>
      <name val="Calibri"/>
      <family val="2"/>
      <scheme val="minor"/>
    </font>
    <font>
      <b/>
      <u/>
      <sz val="9"/>
      <name val="Calibri"/>
      <family val="2"/>
      <scheme val="minor"/>
    </font>
    <font>
      <u/>
      <sz val="9"/>
      <name val="Calibri"/>
      <family val="2"/>
      <scheme val="minor"/>
    </font>
    <font>
      <sz val="10"/>
      <name val="Arial"/>
      <family val="2"/>
    </font>
    <font>
      <sz val="9"/>
      <name val="Arial"/>
      <family val="2"/>
    </font>
    <font>
      <sz val="9"/>
      <color theme="1"/>
      <name val="Calibri"/>
      <family val="2"/>
      <scheme val="minor"/>
    </font>
    <font>
      <i/>
      <sz val="9"/>
      <name val="Calibri"/>
      <family val="2"/>
      <scheme val="minor"/>
    </font>
    <font>
      <i/>
      <u/>
      <sz val="9"/>
      <name val="Calibri"/>
      <family val="2"/>
      <scheme val="minor"/>
    </font>
    <font>
      <sz val="12"/>
      <color theme="1"/>
      <name val="Calibri"/>
      <family val="2"/>
      <scheme val="minor"/>
    </font>
    <font>
      <b/>
      <sz val="10"/>
      <name val="Futura Bk BT"/>
      <family val="2"/>
    </font>
    <font>
      <sz val="10"/>
      <name val="Futura Bk BT"/>
      <family val="2"/>
    </font>
    <font>
      <b/>
      <sz val="10"/>
      <color rgb="FF000000"/>
      <name val="Futura Bk BT"/>
      <family val="2"/>
    </font>
    <font>
      <b/>
      <sz val="8"/>
      <color rgb="FF000000"/>
      <name val="Futura Bk BT"/>
      <family val="2"/>
    </font>
    <font>
      <sz val="10"/>
      <color rgb="FF000000"/>
      <name val="Futura Bk BT"/>
      <family val="2"/>
    </font>
    <font>
      <b/>
      <sz val="11"/>
      <color rgb="FF000000"/>
      <name val="Futura Bk BT"/>
      <family val="2"/>
    </font>
    <font>
      <sz val="9"/>
      <color rgb="FFFF0000"/>
      <name val="Calibri"/>
      <family val="2"/>
      <scheme val="minor"/>
    </font>
    <font>
      <sz val="9"/>
      <color indexed="8"/>
      <name val="Calibri"/>
      <family val="2"/>
      <scheme val="minor"/>
    </font>
    <font>
      <sz val="9"/>
      <color theme="0"/>
      <name val="Calibri"/>
      <family val="2"/>
      <scheme val="minor"/>
    </font>
    <font>
      <b/>
      <sz val="12"/>
      <color rgb="FF000000"/>
      <name val="Futura Bk BT"/>
      <family val="2"/>
    </font>
    <font>
      <sz val="9"/>
      <color theme="1"/>
      <name val="Arial"/>
      <family val="2"/>
    </font>
    <font>
      <sz val="9"/>
      <color theme="1"/>
      <name val="Calibri"/>
      <family val="2"/>
    </font>
    <font>
      <sz val="9"/>
      <name val="Arial Unicode MS"/>
      <family val="2"/>
    </font>
    <font>
      <vertAlign val="superscript"/>
      <sz val="9"/>
      <name val="Arial"/>
      <family val="2"/>
    </font>
    <font>
      <sz val="9"/>
      <name val="Calibri"/>
      <family val="2"/>
    </font>
    <font>
      <sz val="9"/>
      <name val="UICTFontTextStyleBody"/>
    </font>
    <font>
      <b/>
      <u/>
      <sz val="9"/>
      <name val="Calibri Light"/>
      <family val="2"/>
    </font>
    <font>
      <sz val="9"/>
      <name val="Calibri Light"/>
      <family val="2"/>
    </font>
    <font>
      <sz val="9"/>
      <name val="Times New Roman"/>
      <family val="1"/>
    </font>
    <font>
      <sz val="14"/>
      <name val="Calibri"/>
      <family val="2"/>
      <scheme val="minor"/>
    </font>
    <font>
      <b/>
      <sz val="14"/>
      <name val="Calibri"/>
      <family val="2"/>
      <scheme val="minor"/>
    </font>
    <font>
      <sz val="11"/>
      <name val="Calibri"/>
      <family val="2"/>
      <scheme val="minor"/>
    </font>
    <font>
      <b/>
      <sz val="11"/>
      <name val="Calibri"/>
      <family val="2"/>
      <scheme val="minor"/>
    </font>
    <font>
      <u/>
      <sz val="11"/>
      <name val="Calibri"/>
      <family val="2"/>
      <scheme val="minor"/>
    </font>
    <font>
      <b/>
      <u/>
      <sz val="11"/>
      <name val="Calibri"/>
      <family val="2"/>
      <scheme val="minor"/>
    </font>
    <font>
      <sz val="11"/>
      <name val="Times New Roman"/>
      <family val="1"/>
    </font>
    <font>
      <sz val="11"/>
      <name val="Arial Unicode MS"/>
      <family val="2"/>
    </font>
    <font>
      <sz val="11"/>
      <color theme="1"/>
      <name val="Arial"/>
      <family val="2"/>
    </font>
    <font>
      <sz val="11"/>
      <name val="Arial"/>
      <family val="2"/>
    </font>
    <font>
      <vertAlign val="superscript"/>
      <sz val="11"/>
      <name val="Arial"/>
      <family val="2"/>
    </font>
    <font>
      <i/>
      <sz val="11"/>
      <name val="Calibri"/>
      <family val="2"/>
      <scheme val="minor"/>
    </font>
    <font>
      <sz val="11"/>
      <color theme="1"/>
      <name val="Calibri"/>
      <family val="2"/>
    </font>
    <font>
      <sz val="11"/>
      <name val="Calibri"/>
      <family val="2"/>
    </font>
    <font>
      <sz val="11"/>
      <color indexed="8"/>
      <name val="Calibri"/>
      <family val="2"/>
      <scheme val="minor"/>
    </font>
    <font>
      <b/>
      <u/>
      <sz val="11"/>
      <name val="Calibri Light"/>
      <family val="2"/>
    </font>
    <font>
      <sz val="11"/>
      <name val="Calibri Light"/>
      <family val="2"/>
    </font>
    <font>
      <b/>
      <sz val="8"/>
      <name val="Arial"/>
      <family val="2"/>
    </font>
    <font>
      <sz val="8"/>
      <name val="Arial"/>
      <family val="2"/>
    </font>
    <font>
      <sz val="11"/>
      <color rgb="FFFF0000"/>
      <name val="Calibri"/>
      <family val="2"/>
      <scheme val="minor"/>
    </font>
    <font>
      <b/>
      <sz val="10"/>
      <name val="Calibri"/>
      <family val="2"/>
      <scheme val="minor"/>
    </font>
    <font>
      <sz val="12"/>
      <name val="Calibri"/>
      <family val="2"/>
      <scheme val="minor"/>
    </font>
    <font>
      <b/>
      <sz val="18"/>
      <name val="Calibri"/>
      <family val="2"/>
      <scheme val="minor"/>
    </font>
    <font>
      <sz val="14"/>
      <name val="Arial"/>
      <family val="2"/>
    </font>
    <font>
      <b/>
      <sz val="14"/>
      <name val="Arial"/>
      <family val="2"/>
    </font>
    <font>
      <b/>
      <sz val="16"/>
      <name val="Arial"/>
      <family val="2"/>
    </font>
    <font>
      <b/>
      <sz val="20"/>
      <name val="Arial"/>
      <family val="2"/>
    </font>
    <font>
      <b/>
      <sz val="15"/>
      <name val="Arial"/>
      <family val="2"/>
    </font>
    <font>
      <b/>
      <sz val="11"/>
      <color theme="1"/>
      <name val="Calibri"/>
      <family val="2"/>
      <scheme val="minor"/>
    </font>
    <font>
      <sz val="12"/>
      <name val="Arial"/>
      <family val="2"/>
    </font>
    <font>
      <sz val="12"/>
      <color theme="1"/>
      <name val="Arial"/>
      <family val="2"/>
    </font>
    <font>
      <sz val="10"/>
      <name val="Calibri"/>
      <family val="2"/>
      <scheme val="minor"/>
    </font>
    <font>
      <sz val="8"/>
      <name val="Calibri"/>
      <family val="2"/>
      <scheme val="minor"/>
    </font>
    <font>
      <sz val="8"/>
      <color theme="1"/>
      <name val="Calibri"/>
      <family val="2"/>
      <scheme val="minor"/>
    </font>
    <font>
      <i/>
      <sz val="11"/>
      <color theme="1"/>
      <name val="Calibri"/>
      <family val="2"/>
      <scheme val="minor"/>
    </font>
    <font>
      <sz val="12.5"/>
      <name val="Arial"/>
      <family val="2"/>
    </font>
    <font>
      <sz val="12.5"/>
      <color theme="1"/>
      <name val="Arial"/>
      <family val="2"/>
    </font>
    <font>
      <sz val="10"/>
      <color theme="1"/>
      <name val="Calibri"/>
      <family val="2"/>
      <scheme val="minor"/>
    </font>
    <font>
      <sz val="10"/>
      <color rgb="FFFF0000"/>
      <name val="Calibri"/>
      <family val="2"/>
      <scheme val="minor"/>
    </font>
    <font>
      <i/>
      <sz val="10"/>
      <name val="Calibri"/>
      <family val="2"/>
      <scheme val="minor"/>
    </font>
    <font>
      <b/>
      <sz val="10"/>
      <color theme="1"/>
      <name val="Calibri"/>
      <family val="2"/>
      <scheme val="minor"/>
    </font>
    <font>
      <i/>
      <sz val="10"/>
      <color theme="1"/>
      <name val="Calibri"/>
      <family val="2"/>
      <scheme val="minor"/>
    </font>
    <font>
      <sz val="10"/>
      <color theme="1"/>
      <name val="Arial"/>
      <family val="2"/>
    </font>
    <font>
      <vertAlign val="superscript"/>
      <sz val="10"/>
      <name val="Arial"/>
      <family val="2"/>
    </font>
    <font>
      <b/>
      <sz val="12"/>
      <name val="Calibri"/>
      <family val="2"/>
      <scheme val="minor"/>
    </font>
    <font>
      <sz val="13"/>
      <name val="Arial"/>
      <family val="2"/>
    </font>
    <font>
      <i/>
      <u/>
      <sz val="11"/>
      <name val="Calibri"/>
      <family val="2"/>
      <scheme val="minor"/>
    </font>
    <font>
      <sz val="11"/>
      <name val="UICTFontTextStyleBody"/>
    </font>
    <font>
      <b/>
      <sz val="10"/>
      <color rgb="FF000000"/>
      <name val="Montserrat"/>
    </font>
    <font>
      <b/>
      <sz val="9"/>
      <name val="Arial"/>
      <family val="2"/>
    </font>
    <font>
      <u/>
      <sz val="12"/>
      <name val="Calibri"/>
      <family val="2"/>
      <scheme val="minor"/>
    </font>
    <font>
      <b/>
      <sz val="8"/>
      <color rgb="FF000000"/>
      <name val="Montserrat"/>
    </font>
    <font>
      <b/>
      <sz val="16"/>
      <name val="Calibri"/>
      <family val="2"/>
      <scheme val="minor"/>
    </font>
    <font>
      <sz val="16"/>
      <name val="Calibri"/>
      <family val="2"/>
      <scheme val="minor"/>
    </font>
  </fonts>
  <fills count="33">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0"/>
        <bgColor indexed="11"/>
      </patternFill>
    </fill>
    <fill>
      <patternFill patternType="solid">
        <fgColor theme="0"/>
        <bgColor rgb="FF000000"/>
      </patternFill>
    </fill>
    <fill>
      <patternFill patternType="solid">
        <fgColor theme="0"/>
        <bgColor rgb="FF1FB714"/>
      </patternFill>
    </fill>
    <fill>
      <patternFill patternType="solid">
        <fgColor rgb="FF33CCCC"/>
        <bgColor indexed="64"/>
      </patternFill>
    </fill>
    <fill>
      <patternFill patternType="solid">
        <fgColor theme="4" tint="0.39997558519241921"/>
        <bgColor indexed="64"/>
      </patternFill>
    </fill>
    <fill>
      <patternFill patternType="solid">
        <fgColor rgb="FFFFCC00"/>
        <bgColor indexed="64"/>
      </patternFill>
    </fill>
    <fill>
      <patternFill patternType="solid">
        <fgColor indexed="51"/>
        <bgColor indexed="64"/>
      </patternFill>
    </fill>
    <fill>
      <patternFill patternType="solid">
        <fgColor rgb="FFFFC000"/>
        <bgColor indexed="64"/>
      </patternFill>
    </fill>
    <fill>
      <patternFill patternType="solid">
        <fgColor rgb="FF99CC00"/>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E9EDF4"/>
        <bgColor indexed="64"/>
      </patternFill>
    </fill>
    <fill>
      <patternFill patternType="solid">
        <fgColor theme="0" tint="-4.9989318521683403E-2"/>
        <bgColor indexed="64"/>
      </patternFill>
    </fill>
    <fill>
      <patternFill patternType="solid">
        <fgColor indexed="9"/>
      </patternFill>
    </fill>
    <fill>
      <patternFill patternType="solid">
        <fgColor theme="0"/>
      </patternFill>
    </fill>
    <fill>
      <patternFill patternType="solid">
        <fgColor rgb="FFFFFF00"/>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indexed="52"/>
        <bgColor indexed="64"/>
      </patternFill>
    </fill>
    <fill>
      <patternFill patternType="solid">
        <fgColor theme="0" tint="-0.34998626667073579"/>
        <bgColor indexed="64"/>
      </patternFill>
    </fill>
    <fill>
      <patternFill patternType="solid">
        <fgColor rgb="FFEF8B47"/>
        <bgColor indexed="64"/>
      </patternFill>
    </fill>
    <fill>
      <patternFill patternType="solid">
        <fgColor rgb="FFF6BE98"/>
        <bgColor indexed="64"/>
      </patternFill>
    </fill>
    <fill>
      <patternFill patternType="solid">
        <fgColor rgb="FFCBCBCB"/>
        <bgColor indexed="64"/>
      </patternFill>
    </fill>
    <fill>
      <patternFill patternType="solid">
        <fgColor rgb="FF9D9DBD"/>
        <bgColor indexed="64"/>
      </patternFill>
    </fill>
    <fill>
      <patternFill patternType="solid">
        <fgColor theme="5" tint="0.79998168889431442"/>
        <bgColor indexed="64"/>
      </patternFill>
    </fill>
    <fill>
      <patternFill patternType="solid">
        <fgColor rgb="FFE2EFDA"/>
        <bgColor rgb="FF000000"/>
      </patternFill>
    </fill>
    <fill>
      <patternFill patternType="solid">
        <fgColor rgb="FFFFFFFF"/>
        <bgColor rgb="FF000000"/>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auto="1"/>
      </left>
      <right style="thin">
        <color auto="1"/>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bottom style="thin">
        <color auto="1"/>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style="thin">
        <color indexed="64"/>
      </left>
      <right/>
      <top/>
      <bottom style="thin">
        <color indexed="64"/>
      </bottom>
      <diagonal/>
    </border>
    <border>
      <left/>
      <right style="thin">
        <color auto="1"/>
      </right>
      <top/>
      <bottom style="thin">
        <color auto="1"/>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9">
    <xf numFmtId="0" fontId="0" fillId="0" borderId="0"/>
    <xf numFmtId="9" fontId="1" fillId="0" borderId="0" applyFont="0" applyFill="0" applyBorder="0" applyAlignment="0" applyProtection="0"/>
    <xf numFmtId="0" fontId="6" fillId="0" borderId="0"/>
    <xf numFmtId="0" fontId="6" fillId="0" borderId="0"/>
    <xf numFmtId="0" fontId="11" fillId="0" borderId="0"/>
    <xf numFmtId="0" fontId="6" fillId="0" borderId="0"/>
    <xf numFmtId="0" fontId="6" fillId="0" borderId="0"/>
    <xf numFmtId="0" fontId="6" fillId="0" borderId="0"/>
    <xf numFmtId="0" fontId="6" fillId="0" borderId="0"/>
  </cellStyleXfs>
  <cellXfs count="1010">
    <xf numFmtId="0" fontId="0" fillId="0" borderId="0" xfId="0"/>
    <xf numFmtId="0" fontId="4" fillId="5" borderId="3" xfId="0" applyFont="1" applyFill="1" applyBorder="1" applyAlignment="1" applyProtection="1">
      <alignment horizontal="justify" vertical="center" wrapText="1"/>
    </xf>
    <xf numFmtId="0" fontId="3" fillId="6" borderId="3" xfId="3" applyFont="1" applyFill="1" applyBorder="1" applyAlignment="1">
      <alignment horizontal="justify" vertical="center" wrapText="1"/>
    </xf>
    <xf numFmtId="0" fontId="3" fillId="5" borderId="3" xfId="0" applyFont="1" applyFill="1" applyBorder="1" applyAlignment="1" applyProtection="1">
      <alignment horizontal="justify" vertical="center" wrapText="1"/>
      <protection locked="0"/>
    </xf>
    <xf numFmtId="0" fontId="3" fillId="5" borderId="3"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xf>
    <xf numFmtId="9" fontId="3" fillId="5" borderId="3" xfId="0" applyNumberFormat="1" applyFont="1" applyFill="1" applyBorder="1" applyAlignment="1">
      <alignment horizontal="center" vertical="center" wrapText="1"/>
    </xf>
    <xf numFmtId="0" fontId="13" fillId="0" borderId="0" xfId="6" applyFont="1"/>
    <xf numFmtId="0" fontId="16" fillId="5" borderId="3" xfId="5" applyFont="1" applyFill="1" applyBorder="1" applyAlignment="1">
      <alignment horizontal="center" vertical="center" wrapText="1"/>
    </xf>
    <xf numFmtId="0" fontId="15" fillId="17" borderId="3" xfId="5" applyFont="1" applyFill="1" applyBorder="1" applyAlignment="1">
      <alignment horizontal="justify" vertical="center" wrapText="1" readingOrder="1"/>
    </xf>
    <xf numFmtId="0" fontId="15" fillId="17" borderId="6" xfId="5" applyFont="1" applyFill="1" applyBorder="1" applyAlignment="1">
      <alignment horizontal="justify" vertical="center" wrapText="1" readingOrder="1"/>
    </xf>
    <xf numFmtId="0" fontId="17" fillId="17" borderId="3" xfId="5" applyFont="1" applyFill="1" applyBorder="1" applyAlignment="1">
      <alignment horizontal="center" vertical="center" wrapText="1" readingOrder="1"/>
    </xf>
    <xf numFmtId="0" fontId="17" fillId="17" borderId="3" xfId="5" applyFont="1" applyFill="1" applyBorder="1" applyAlignment="1">
      <alignment horizontal="center" vertical="center" wrapText="1"/>
    </xf>
    <xf numFmtId="0" fontId="3" fillId="10" borderId="3" xfId="0" applyFont="1" applyFill="1" applyBorder="1" applyAlignment="1" applyProtection="1">
      <alignment horizontal="center" vertical="center" wrapText="1"/>
    </xf>
    <xf numFmtId="0" fontId="3" fillId="5" borderId="3" xfId="4" applyFont="1" applyFill="1" applyBorder="1" applyAlignment="1" applyProtection="1">
      <alignment horizontal="center" vertical="center" wrapText="1"/>
      <protection locked="0"/>
    </xf>
    <xf numFmtId="9" fontId="3" fillId="5" borderId="3" xfId="4" applyNumberFormat="1" applyFont="1" applyFill="1" applyBorder="1" applyAlignment="1" applyProtection="1">
      <alignment horizontal="center" vertical="center" wrapText="1"/>
      <protection locked="0"/>
    </xf>
    <xf numFmtId="0" fontId="3" fillId="5" borderId="3" xfId="0" applyNumberFormat="1" applyFont="1" applyFill="1" applyBorder="1" applyAlignment="1">
      <alignment horizontal="center" vertical="center" wrapText="1"/>
    </xf>
    <xf numFmtId="0" fontId="21" fillId="5" borderId="0" xfId="0" applyFont="1" applyFill="1" applyBorder="1" applyAlignment="1">
      <alignment vertical="center" wrapText="1" readingOrder="1"/>
    </xf>
    <xf numFmtId="0" fontId="12" fillId="15" borderId="3" xfId="5" applyFont="1" applyFill="1" applyBorder="1" applyAlignment="1">
      <alignment horizontal="center" vertical="center" wrapText="1" readingOrder="1"/>
    </xf>
    <xf numFmtId="14" fontId="3" fillId="5" borderId="3" xfId="0" applyNumberFormat="1" applyFont="1" applyFill="1" applyBorder="1" applyAlignment="1">
      <alignment horizontal="center" vertical="center" wrapText="1"/>
    </xf>
    <xf numFmtId="0" fontId="19" fillId="19" borderId="3" xfId="0" applyFont="1" applyFill="1" applyBorder="1" applyAlignment="1" applyProtection="1">
      <alignment horizontal="center" vertical="center" wrapText="1"/>
      <protection locked="0"/>
    </xf>
    <xf numFmtId="49" fontId="3" fillId="5" borderId="3" xfId="0" applyNumberFormat="1" applyFont="1" applyFill="1" applyBorder="1" applyAlignment="1">
      <alignment horizontal="justify" vertical="center" wrapText="1"/>
    </xf>
    <xf numFmtId="0" fontId="3" fillId="6" borderId="5" xfId="2" applyFont="1" applyFill="1" applyBorder="1" applyAlignment="1" applyProtection="1">
      <alignment horizontal="center" vertical="center" wrapText="1"/>
      <protection locked="0"/>
    </xf>
    <xf numFmtId="0" fontId="3" fillId="5" borderId="3" xfId="2" applyFont="1" applyFill="1" applyBorder="1" applyAlignment="1" applyProtection="1">
      <alignment horizontal="justify" vertical="center" wrapText="1"/>
    </xf>
    <xf numFmtId="0" fontId="3" fillId="5" borderId="3" xfId="2" applyFont="1" applyFill="1" applyBorder="1" applyAlignment="1" applyProtection="1">
      <alignment horizontal="center" vertical="center" wrapText="1"/>
    </xf>
    <xf numFmtId="0" fontId="3" fillId="6" borderId="3" xfId="2" applyFont="1" applyFill="1" applyBorder="1" applyAlignment="1" applyProtection="1">
      <alignment horizontal="justify" vertical="center" wrapText="1"/>
    </xf>
    <xf numFmtId="0" fontId="3" fillId="6" borderId="3" xfId="2"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xf>
    <xf numFmtId="0" fontId="3" fillId="0" borderId="19" xfId="0" applyFont="1" applyBorder="1" applyAlignment="1" applyProtection="1">
      <alignment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vertical="center" wrapText="1"/>
    </xf>
    <xf numFmtId="0" fontId="3" fillId="0" borderId="0" xfId="0" applyFont="1" applyAlignment="1" applyProtection="1">
      <alignment vertical="center" wrapText="1"/>
    </xf>
    <xf numFmtId="164" fontId="3" fillId="5" borderId="0" xfId="0" applyNumberFormat="1" applyFont="1" applyFill="1" applyBorder="1" applyAlignment="1" applyProtection="1">
      <alignment horizontal="center" vertical="center" wrapText="1"/>
    </xf>
    <xf numFmtId="0" fontId="3" fillId="0" borderId="0" xfId="0" applyFont="1" applyBorder="1" applyAlignment="1" applyProtection="1">
      <alignment vertical="center" wrapText="1"/>
    </xf>
    <xf numFmtId="0" fontId="3" fillId="0" borderId="24" xfId="0" applyFont="1" applyBorder="1" applyAlignment="1" applyProtection="1">
      <alignment vertical="center" wrapText="1"/>
    </xf>
    <xf numFmtId="0" fontId="3" fillId="5" borderId="4" xfId="0" applyFont="1" applyFill="1" applyBorder="1" applyAlignment="1">
      <alignment horizontal="justify" vertical="center" wrapText="1"/>
    </xf>
    <xf numFmtId="0" fontId="3" fillId="5" borderId="0" xfId="0" applyFont="1" applyFill="1" applyAlignment="1" applyProtection="1">
      <alignment vertical="center" wrapText="1"/>
    </xf>
    <xf numFmtId="0" fontId="3" fillId="5" borderId="4" xfId="0" applyFont="1" applyFill="1" applyBorder="1" applyAlignment="1" applyProtection="1">
      <alignment horizontal="center" vertical="center" wrapText="1"/>
    </xf>
    <xf numFmtId="9" fontId="3" fillId="7" borderId="3" xfId="0" applyNumberFormat="1" applyFont="1" applyFill="1" applyBorder="1" applyAlignment="1" applyProtection="1">
      <alignment horizontal="center" vertical="center" wrapText="1"/>
    </xf>
    <xf numFmtId="1" fontId="3" fillId="7" borderId="3" xfId="0" applyNumberFormat="1" applyFont="1" applyFill="1" applyBorder="1" applyAlignment="1" applyProtection="1">
      <alignment horizontal="center" vertical="center" wrapText="1"/>
    </xf>
    <xf numFmtId="0" fontId="3" fillId="0" borderId="0" xfId="0" applyFont="1" applyFill="1" applyAlignment="1">
      <alignment vertical="center" wrapText="1"/>
    </xf>
    <xf numFmtId="0" fontId="3" fillId="5" borderId="12" xfId="0" applyFont="1" applyFill="1" applyBorder="1" applyAlignment="1" applyProtection="1">
      <alignment vertical="center" wrapText="1"/>
    </xf>
    <xf numFmtId="0" fontId="3" fillId="0" borderId="16" xfId="0" applyFont="1" applyBorder="1" applyAlignment="1" applyProtection="1">
      <alignment horizontal="center" vertical="center" wrapText="1"/>
    </xf>
    <xf numFmtId="0" fontId="3" fillId="0" borderId="12" xfId="0" applyFont="1" applyBorder="1" applyAlignment="1" applyProtection="1">
      <alignment vertical="center" wrapText="1"/>
    </xf>
    <xf numFmtId="0" fontId="3" fillId="5" borderId="0" xfId="0" applyFont="1" applyFill="1" applyAlignment="1" applyProtection="1">
      <alignment horizontal="center" vertical="center" wrapText="1"/>
    </xf>
    <xf numFmtId="0" fontId="3" fillId="2" borderId="0" xfId="0" applyFont="1" applyFill="1" applyBorder="1" applyAlignment="1" applyProtection="1">
      <alignment vertical="center" wrapText="1"/>
    </xf>
    <xf numFmtId="0" fontId="2" fillId="5" borderId="0" xfId="0" applyFont="1" applyFill="1" applyBorder="1" applyAlignment="1" applyProtection="1">
      <alignment vertical="center" wrapText="1"/>
    </xf>
    <xf numFmtId="0" fontId="3" fillId="2" borderId="0" xfId="0" applyFont="1" applyFill="1" applyAlignment="1" applyProtection="1">
      <alignment vertical="center" wrapText="1"/>
    </xf>
    <xf numFmtId="0" fontId="2" fillId="0" borderId="3" xfId="0" applyFont="1" applyBorder="1" applyAlignment="1" applyProtection="1">
      <alignment vertical="center" wrapText="1"/>
    </xf>
    <xf numFmtId="0" fontId="2" fillId="0" borderId="0" xfId="0" applyFont="1" applyBorder="1" applyAlignment="1" applyProtection="1">
      <alignment horizontal="center" vertical="center" wrapText="1"/>
    </xf>
    <xf numFmtId="0" fontId="3" fillId="2" borderId="0" xfId="0" applyFont="1" applyFill="1" applyAlignment="1" applyProtection="1">
      <alignment horizontal="center" vertical="center" wrapText="1"/>
    </xf>
    <xf numFmtId="9" fontId="3" fillId="5" borderId="3" xfId="0" applyNumberFormat="1" applyFont="1" applyFill="1" applyBorder="1" applyAlignment="1" applyProtection="1">
      <alignment horizontal="justify" vertical="center" wrapText="1"/>
    </xf>
    <xf numFmtId="0" fontId="3" fillId="7" borderId="3" xfId="0" applyFont="1" applyFill="1" applyBorder="1" applyAlignment="1">
      <alignment horizontal="center" vertical="center" wrapText="1"/>
    </xf>
    <xf numFmtId="0" fontId="3" fillId="0" borderId="5" xfId="0" applyFont="1" applyBorder="1" applyAlignment="1" applyProtection="1">
      <alignment horizontal="center" vertical="center" wrapText="1"/>
    </xf>
    <xf numFmtId="1" fontId="3" fillId="5" borderId="3" xfId="0" applyNumberFormat="1" applyFont="1" applyFill="1" applyBorder="1" applyAlignment="1">
      <alignment horizontal="center" vertical="center" wrapText="1"/>
    </xf>
    <xf numFmtId="9" fontId="3" fillId="5" borderId="3" xfId="0" applyNumberFormat="1" applyFont="1" applyFill="1" applyBorder="1" applyAlignment="1" applyProtection="1">
      <alignment horizontal="center" vertical="center" wrapText="1"/>
      <protection locked="0"/>
    </xf>
    <xf numFmtId="1" fontId="3" fillId="5" borderId="3" xfId="0" applyNumberFormat="1" applyFont="1" applyFill="1" applyBorder="1" applyAlignment="1" applyProtection="1">
      <alignment horizontal="centerContinuous" vertical="center" wrapText="1"/>
    </xf>
    <xf numFmtId="0" fontId="3" fillId="2" borderId="17"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65" fontId="3" fillId="0" borderId="15" xfId="0" applyNumberFormat="1" applyFont="1" applyFill="1" applyBorder="1" applyAlignment="1" applyProtection="1">
      <alignment horizontal="left" vertical="center" wrapText="1"/>
    </xf>
    <xf numFmtId="166" fontId="20" fillId="0" borderId="15" xfId="0" applyNumberFormat="1" applyFont="1" applyBorder="1" applyAlignment="1" applyProtection="1">
      <alignment horizontal="left" vertical="center" wrapText="1"/>
    </xf>
    <xf numFmtId="0" fontId="3" fillId="0" borderId="15" xfId="0" applyFont="1" applyBorder="1" applyAlignment="1" applyProtection="1">
      <alignment vertical="center" wrapText="1"/>
    </xf>
    <xf numFmtId="0" fontId="3" fillId="0" borderId="15" xfId="0" applyFont="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15" fontId="2" fillId="2" borderId="15" xfId="0" applyNumberFormat="1" applyFont="1" applyFill="1" applyBorder="1" applyAlignment="1" applyProtection="1">
      <alignment vertical="center" wrapText="1"/>
    </xf>
    <xf numFmtId="0" fontId="3" fillId="2" borderId="4" xfId="0" applyFont="1" applyFill="1" applyBorder="1" applyAlignment="1" applyProtection="1">
      <alignment horizontal="center" vertical="center" wrapText="1"/>
    </xf>
    <xf numFmtId="0" fontId="2" fillId="5" borderId="3" xfId="0" applyFont="1" applyFill="1" applyBorder="1" applyAlignment="1">
      <alignment horizontal="centerContinuous" vertical="center" wrapText="1"/>
    </xf>
    <xf numFmtId="0" fontId="3" fillId="5" borderId="3" xfId="0" applyFont="1" applyFill="1" applyBorder="1" applyAlignment="1">
      <alignment horizontal="centerContinuous" vertical="center" wrapText="1"/>
    </xf>
    <xf numFmtId="0" fontId="2" fillId="5" borderId="3" xfId="0" applyFont="1" applyFill="1" applyBorder="1" applyAlignment="1" applyProtection="1">
      <alignment horizontal="centerContinuous" vertical="center" wrapText="1"/>
      <protection locked="0"/>
    </xf>
    <xf numFmtId="167" fontId="2" fillId="5" borderId="3" xfId="0" applyNumberFormat="1" applyFont="1" applyFill="1" applyBorder="1" applyAlignment="1" applyProtection="1">
      <alignment horizontal="centerContinuous" vertical="center" wrapText="1"/>
      <protection locked="0"/>
    </xf>
    <xf numFmtId="1" fontId="2" fillId="5" borderId="3" xfId="0" applyNumberFormat="1" applyFont="1" applyFill="1" applyBorder="1" applyAlignment="1" applyProtection="1">
      <alignment horizontal="centerContinuous" vertical="center" wrapText="1"/>
    </xf>
    <xf numFmtId="0" fontId="2" fillId="5" borderId="3" xfId="0" applyFont="1" applyFill="1" applyBorder="1" applyAlignment="1" applyProtection="1">
      <alignment horizontal="centerContinuous" vertical="center" wrapText="1"/>
    </xf>
    <xf numFmtId="9" fontId="2" fillId="5" borderId="3" xfId="1" applyFont="1" applyFill="1" applyBorder="1" applyAlignment="1" applyProtection="1">
      <alignment horizontal="centerContinuous" vertical="center" wrapText="1"/>
    </xf>
    <xf numFmtId="0" fontId="3" fillId="0" borderId="3" xfId="0" applyFont="1" applyBorder="1" applyAlignment="1" applyProtection="1">
      <alignment horizontal="centerContinuous" vertical="center" wrapText="1"/>
    </xf>
    <xf numFmtId="0" fontId="3" fillId="6" borderId="3" xfId="2" applyFont="1" applyFill="1" applyBorder="1" applyAlignment="1" applyProtection="1">
      <alignment horizontal="center" vertical="center" wrapText="1"/>
      <protection locked="0"/>
    </xf>
    <xf numFmtId="168" fontId="3" fillId="6" borderId="3" xfId="0" applyNumberFormat="1" applyFont="1" applyFill="1" applyBorder="1" applyAlignment="1">
      <alignment horizontal="center" vertical="center" wrapText="1"/>
    </xf>
    <xf numFmtId="1" fontId="3" fillId="5" borderId="3" xfId="0" applyNumberFormat="1" applyFont="1" applyFill="1" applyBorder="1" applyAlignment="1" applyProtection="1">
      <alignment horizontal="center" vertical="center" wrapText="1"/>
    </xf>
    <xf numFmtId="9" fontId="3" fillId="5" borderId="3" xfId="1" applyFont="1" applyFill="1" applyBorder="1" applyAlignment="1" applyProtection="1">
      <alignment horizontal="center" vertical="center" wrapText="1"/>
    </xf>
    <xf numFmtId="0" fontId="3" fillId="6" borderId="3" xfId="2" applyFont="1" applyFill="1" applyBorder="1" applyAlignment="1" applyProtection="1">
      <alignment horizontal="justify" vertical="center" wrapText="1"/>
      <protection locked="0"/>
    </xf>
    <xf numFmtId="0" fontId="3" fillId="5" borderId="3" xfId="2" applyFont="1" applyFill="1" applyBorder="1" applyAlignment="1" applyProtection="1">
      <alignment horizontal="center" vertical="center" wrapText="1"/>
      <protection locked="0"/>
    </xf>
    <xf numFmtId="0" fontId="3" fillId="5" borderId="3" xfId="0" applyFont="1" applyFill="1" applyBorder="1" applyAlignment="1" applyProtection="1">
      <alignment horizontal="justify" vertical="center" wrapText="1"/>
    </xf>
    <xf numFmtId="9" fontId="3" fillId="6" borderId="3" xfId="2" applyNumberFormat="1" applyFont="1" applyFill="1" applyBorder="1" applyAlignment="1" applyProtection="1">
      <alignment horizontal="center" vertical="center" wrapText="1"/>
      <protection locked="0"/>
    </xf>
    <xf numFmtId="9" fontId="3" fillId="5" borderId="3" xfId="0" applyNumberFormat="1" applyFont="1" applyFill="1" applyBorder="1" applyAlignment="1" applyProtection="1">
      <alignment horizontal="center" vertical="center" wrapText="1"/>
    </xf>
    <xf numFmtId="9" fontId="3" fillId="5" borderId="3" xfId="2" applyNumberFormat="1" applyFont="1" applyFill="1" applyBorder="1" applyAlignment="1" applyProtection="1">
      <alignment horizontal="center" vertical="center" wrapText="1"/>
      <protection locked="0"/>
    </xf>
    <xf numFmtId="0" fontId="3" fillId="5" borderId="3" xfId="4" applyFont="1" applyFill="1" applyBorder="1" applyAlignment="1" applyProtection="1">
      <alignment horizontal="justify" vertical="center" wrapText="1"/>
      <protection locked="0"/>
    </xf>
    <xf numFmtId="9" fontId="3" fillId="5" borderId="3" xfId="1" applyFont="1" applyFill="1" applyBorder="1" applyAlignment="1" applyProtection="1">
      <alignment horizontal="center" vertical="center" wrapText="1"/>
      <protection locked="0"/>
    </xf>
    <xf numFmtId="0" fontId="3" fillId="5" borderId="3" xfId="0" applyNumberFormat="1" applyFont="1" applyFill="1" applyBorder="1" applyAlignment="1">
      <alignment horizontal="justify" vertical="center" wrapText="1"/>
    </xf>
    <xf numFmtId="0" fontId="7" fillId="6" borderId="3" xfId="2" applyFont="1" applyFill="1" applyBorder="1" applyAlignment="1" applyProtection="1">
      <alignment horizontal="center" vertical="center" wrapText="1"/>
      <protection locked="0"/>
    </xf>
    <xf numFmtId="168" fontId="3" fillId="5" borderId="3" xfId="2" applyNumberFormat="1" applyFont="1" applyFill="1" applyBorder="1" applyAlignment="1" applyProtection="1">
      <alignment horizontal="center" vertical="center" wrapText="1"/>
      <protection locked="0"/>
    </xf>
    <xf numFmtId="0" fontId="4" fillId="5" borderId="3" xfId="0" applyFont="1" applyFill="1" applyBorder="1" applyAlignment="1">
      <alignment horizontal="justify" vertical="center" wrapText="1"/>
    </xf>
    <xf numFmtId="168" fontId="3" fillId="5" borderId="3" xfId="0" applyNumberFormat="1" applyFont="1" applyFill="1" applyBorder="1" applyAlignment="1">
      <alignment horizontal="center" vertical="center" wrapText="1"/>
    </xf>
    <xf numFmtId="168" fontId="2" fillId="5" borderId="3" xfId="0" applyNumberFormat="1" applyFont="1" applyFill="1" applyBorder="1" applyAlignment="1" applyProtection="1">
      <alignment horizontal="centerContinuous" vertical="center" wrapText="1"/>
      <protection locked="0"/>
    </xf>
    <xf numFmtId="168" fontId="3" fillId="5" borderId="3" xfId="0" applyNumberFormat="1" applyFont="1" applyFill="1" applyBorder="1" applyAlignment="1" applyProtection="1">
      <alignment horizontal="center" vertical="center" wrapText="1"/>
      <protection locked="0"/>
    </xf>
    <xf numFmtId="9" fontId="3" fillId="5" borderId="3" xfId="1" applyFont="1" applyFill="1" applyBorder="1" applyAlignment="1">
      <alignment horizontal="center" vertical="center" wrapText="1"/>
    </xf>
    <xf numFmtId="1" fontId="3" fillId="5" borderId="3" xfId="4" applyNumberFormat="1" applyFont="1" applyFill="1" applyBorder="1" applyAlignment="1" applyProtection="1">
      <alignment horizontal="center" vertical="center" wrapText="1"/>
      <protection locked="0"/>
    </xf>
    <xf numFmtId="0" fontId="3" fillId="5" borderId="3" xfId="4" applyNumberFormat="1" applyFont="1" applyFill="1" applyBorder="1" applyAlignment="1" applyProtection="1">
      <alignment horizontal="justify" vertical="center" wrapText="1"/>
      <protection locked="0"/>
    </xf>
    <xf numFmtId="0" fontId="3" fillId="5" borderId="3" xfId="0" applyNumberFormat="1" applyFont="1" applyFill="1" applyBorder="1" applyAlignment="1" applyProtection="1">
      <alignment horizontal="center" vertical="center" wrapText="1"/>
      <protection locked="0"/>
    </xf>
    <xf numFmtId="0" fontId="2" fillId="11" borderId="8" xfId="0" applyFont="1" applyFill="1" applyBorder="1" applyAlignment="1" applyProtection="1">
      <alignment horizontal="left" vertical="center" wrapText="1"/>
    </xf>
    <xf numFmtId="0" fontId="2" fillId="12" borderId="9" xfId="0" applyFont="1" applyFill="1" applyBorder="1" applyAlignment="1" applyProtection="1">
      <alignment horizontal="justify" vertical="center" wrapText="1"/>
    </xf>
    <xf numFmtId="0" fontId="3" fillId="12" borderId="9" xfId="0" applyFont="1" applyFill="1" applyBorder="1" applyAlignment="1" applyProtection="1">
      <alignment horizontal="justify" vertical="center" wrapText="1"/>
    </xf>
    <xf numFmtId="0" fontId="2" fillId="12" borderId="9" xfId="0" applyFont="1" applyFill="1" applyBorder="1" applyAlignment="1" applyProtection="1">
      <alignment horizontal="left" vertical="center" wrapText="1"/>
    </xf>
    <xf numFmtId="0" fontId="2" fillId="12" borderId="9" xfId="0" applyFont="1" applyFill="1" applyBorder="1" applyAlignment="1" applyProtection="1">
      <alignment horizontal="center" vertical="center" wrapText="1"/>
    </xf>
    <xf numFmtId="0" fontId="2" fillId="0" borderId="9" xfId="0" applyFont="1" applyFill="1" applyBorder="1" applyAlignment="1" applyProtection="1">
      <alignment horizontal="left" vertical="center" wrapText="1"/>
    </xf>
    <xf numFmtId="0" fontId="2" fillId="5" borderId="9" xfId="0" applyFont="1" applyFill="1" applyBorder="1" applyAlignment="1" applyProtection="1">
      <alignment horizontal="left" vertical="center" wrapText="1"/>
    </xf>
    <xf numFmtId="0" fontId="2" fillId="5" borderId="9" xfId="0" applyFont="1" applyFill="1" applyBorder="1" applyAlignment="1" applyProtection="1">
      <alignment horizontal="center" vertical="center" wrapText="1"/>
    </xf>
    <xf numFmtId="0" fontId="3" fillId="5" borderId="9" xfId="0" applyFont="1" applyFill="1" applyBorder="1" applyAlignment="1" applyProtection="1">
      <alignment horizontal="center" vertical="center" wrapText="1"/>
    </xf>
    <xf numFmtId="2" fontId="3" fillId="5" borderId="9" xfId="0" applyNumberFormat="1" applyFont="1" applyFill="1" applyBorder="1" applyAlignment="1" applyProtection="1">
      <alignment horizontal="center" vertical="center" wrapText="1"/>
    </xf>
    <xf numFmtId="2" fontId="3" fillId="5" borderId="10" xfId="0" applyNumberFormat="1" applyFont="1" applyFill="1" applyBorder="1" applyAlignment="1" applyProtection="1">
      <alignment horizontal="center" vertical="center" wrapText="1"/>
    </xf>
    <xf numFmtId="0" fontId="3" fillId="5" borderId="16"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5" borderId="0" xfId="0" applyFont="1" applyFill="1" applyBorder="1" applyAlignment="1" applyProtection="1">
      <alignment vertical="center" wrapText="1"/>
    </xf>
    <xf numFmtId="0" fontId="3" fillId="2" borderId="0" xfId="0" applyFont="1" applyFill="1" applyAlignment="1" applyProtection="1">
      <alignment horizontal="justify" vertical="center" wrapText="1"/>
    </xf>
    <xf numFmtId="0" fontId="3" fillId="0" borderId="0" xfId="0" applyFont="1" applyAlignment="1" applyProtection="1">
      <alignment horizontal="justify" vertical="center" wrapText="1"/>
    </xf>
    <xf numFmtId="168" fontId="3" fillId="6" borderId="3" xfId="0" applyNumberFormat="1" applyFont="1" applyFill="1" applyBorder="1" applyAlignment="1" applyProtection="1">
      <alignment horizontal="center" vertical="center" wrapText="1"/>
    </xf>
    <xf numFmtId="0" fontId="3" fillId="5" borderId="7" xfId="2" applyFont="1" applyFill="1" applyBorder="1" applyAlignment="1" applyProtection="1">
      <alignment horizontal="center" vertical="center" wrapText="1"/>
      <protection locked="0"/>
    </xf>
    <xf numFmtId="0" fontId="3" fillId="7" borderId="3" xfId="0" applyNumberFormat="1" applyFont="1" applyFill="1" applyBorder="1" applyAlignment="1">
      <alignment horizontal="center" vertical="center" wrapText="1"/>
    </xf>
    <xf numFmtId="0" fontId="24" fillId="5" borderId="3" xfId="0" applyFont="1" applyFill="1" applyBorder="1" applyAlignment="1">
      <alignment horizontal="justify" vertical="center" wrapText="1"/>
    </xf>
    <xf numFmtId="14" fontId="7" fillId="5" borderId="3" xfId="0" applyNumberFormat="1"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3" xfId="0" applyFont="1" applyFill="1" applyBorder="1" applyAlignment="1">
      <alignment horizontal="justify" vertical="center" wrapText="1"/>
    </xf>
    <xf numFmtId="0" fontId="26" fillId="5" borderId="3" xfId="0" applyFont="1" applyFill="1" applyBorder="1" applyAlignment="1">
      <alignment horizontal="center" vertical="center" wrapText="1"/>
    </xf>
    <xf numFmtId="0" fontId="3" fillId="20" borderId="3" xfId="0" applyFont="1" applyFill="1" applyBorder="1" applyAlignment="1" applyProtection="1">
      <alignment horizontal="justify" vertical="center" wrapText="1"/>
      <protection locked="0"/>
    </xf>
    <xf numFmtId="0" fontId="3" fillId="0" borderId="0" xfId="0" applyFont="1" applyAlignment="1" applyProtection="1">
      <alignment horizontal="center" vertical="center" wrapText="1"/>
    </xf>
    <xf numFmtId="0" fontId="3" fillId="0" borderId="3" xfId="0" applyFont="1" applyBorder="1" applyAlignment="1" applyProtection="1">
      <alignment horizontal="center" vertical="center" wrapText="1"/>
    </xf>
    <xf numFmtId="0" fontId="3" fillId="5" borderId="5" xfId="0" applyFont="1" applyFill="1" applyBorder="1" applyAlignment="1">
      <alignment horizontal="center" vertical="center" wrapText="1"/>
    </xf>
    <xf numFmtId="0" fontId="3" fillId="5" borderId="5" xfId="0" applyFont="1" applyFill="1" applyBorder="1" applyAlignment="1">
      <alignment horizontal="justify" vertical="center" wrapText="1"/>
    </xf>
    <xf numFmtId="0" fontId="3" fillId="5" borderId="3" xfId="0" applyFont="1" applyFill="1" applyBorder="1" applyAlignment="1">
      <alignment horizontal="center" vertical="center" wrapText="1"/>
    </xf>
    <xf numFmtId="0" fontId="3" fillId="5" borderId="3" xfId="0" applyFont="1" applyFill="1" applyBorder="1" applyAlignment="1">
      <alignment horizontal="justify" vertical="center" wrapText="1"/>
    </xf>
    <xf numFmtId="0" fontId="3" fillId="5" borderId="3" xfId="0" applyFont="1" applyFill="1" applyBorder="1" applyAlignment="1" applyProtection="1">
      <alignment horizontal="center" vertical="center" wrapText="1"/>
    </xf>
    <xf numFmtId="0" fontId="26" fillId="5" borderId="3" xfId="0" applyFont="1" applyFill="1" applyBorder="1" applyAlignment="1">
      <alignment horizontal="justify" vertical="center" wrapText="1"/>
    </xf>
    <xf numFmtId="0" fontId="8" fillId="0" borderId="3" xfId="0" applyFont="1" applyBorder="1" applyAlignment="1">
      <alignment horizontal="center" vertical="center" wrapText="1"/>
    </xf>
    <xf numFmtId="0" fontId="7" fillId="6" borderId="3" xfId="2" applyFont="1" applyFill="1" applyBorder="1" applyAlignment="1" applyProtection="1">
      <alignment horizontal="justify" vertical="center" wrapText="1"/>
      <protection locked="0"/>
    </xf>
    <xf numFmtId="0" fontId="24" fillId="5" borderId="5" xfId="0" applyFont="1" applyFill="1" applyBorder="1" applyAlignment="1">
      <alignment horizontal="justify" vertical="center" wrapText="1"/>
    </xf>
    <xf numFmtId="0" fontId="3" fillId="5" borderId="6" xfId="0" applyFont="1" applyFill="1" applyBorder="1" applyAlignment="1" applyProtection="1">
      <alignment horizontal="justify" vertical="center" wrapText="1"/>
    </xf>
    <xf numFmtId="0" fontId="3" fillId="5" borderId="3" xfId="2" applyFont="1" applyFill="1" applyBorder="1" applyAlignment="1" applyProtection="1">
      <alignment horizontal="justify" vertical="center" wrapText="1"/>
      <protection locked="0"/>
    </xf>
    <xf numFmtId="0" fontId="3" fillId="4" borderId="3" xfId="0" applyFont="1" applyFill="1" applyBorder="1" applyAlignment="1">
      <alignment horizontal="center" vertical="center" wrapText="1"/>
    </xf>
    <xf numFmtId="0" fontId="2" fillId="5" borderId="3" xfId="0" applyFont="1" applyFill="1" applyBorder="1" applyAlignment="1" applyProtection="1">
      <alignment horizontal="center" vertical="center" wrapText="1"/>
    </xf>
    <xf numFmtId="0" fontId="3" fillId="0" borderId="3" xfId="0" applyFont="1" applyFill="1" applyBorder="1" applyAlignment="1">
      <alignment horizontal="center" vertical="center" wrapText="1"/>
    </xf>
    <xf numFmtId="0" fontId="3" fillId="4" borderId="5"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3" fillId="5" borderId="3" xfId="0" applyFont="1" applyFill="1" applyBorder="1" applyAlignment="1">
      <alignment horizontal="left" vertical="center" wrapText="1"/>
    </xf>
    <xf numFmtId="0" fontId="2" fillId="5" borderId="0" xfId="0" applyFont="1" applyFill="1" applyBorder="1" applyAlignment="1" applyProtection="1">
      <alignment horizontal="center" vertical="center" wrapText="1"/>
    </xf>
    <xf numFmtId="0" fontId="8" fillId="0" borderId="0" xfId="0" applyFont="1" applyBorder="1" applyAlignment="1">
      <alignment horizontal="center" vertical="center" wrapText="1"/>
    </xf>
    <xf numFmtId="0" fontId="2" fillId="0" borderId="0" xfId="0" applyFont="1" applyBorder="1" applyAlignment="1" applyProtection="1">
      <alignment vertical="center" wrapText="1"/>
    </xf>
    <xf numFmtId="10" fontId="3" fillId="0" borderId="0" xfId="0" applyNumberFormat="1" applyFont="1" applyBorder="1" applyAlignment="1" applyProtection="1">
      <alignment vertical="center" wrapText="1"/>
    </xf>
    <xf numFmtId="10" fontId="31" fillId="0" borderId="0" xfId="0" applyNumberFormat="1" applyFont="1" applyBorder="1" applyAlignment="1" applyProtection="1">
      <alignment vertical="center" wrapText="1"/>
    </xf>
    <xf numFmtId="0" fontId="32" fillId="0" borderId="0" xfId="0" applyFont="1" applyBorder="1" applyAlignment="1" applyProtection="1">
      <alignment horizontal="center" vertical="center" wrapText="1"/>
    </xf>
    <xf numFmtId="0" fontId="31" fillId="0" borderId="0" xfId="0" applyFont="1" applyBorder="1" applyAlignment="1" applyProtection="1">
      <alignment vertical="center" wrapText="1"/>
    </xf>
    <xf numFmtId="0" fontId="31" fillId="0" borderId="0" xfId="0" applyFont="1" applyAlignment="1" applyProtection="1">
      <alignment vertical="center" wrapText="1"/>
    </xf>
    <xf numFmtId="0" fontId="31" fillId="0" borderId="0" xfId="0" applyFont="1" applyAlignment="1" applyProtection="1">
      <alignment horizontal="center" vertical="center" wrapText="1"/>
    </xf>
    <xf numFmtId="0" fontId="32" fillId="0" borderId="13" xfId="0" applyFont="1" applyBorder="1" applyAlignment="1" applyProtection="1">
      <alignment horizontal="center" vertical="center" wrapText="1"/>
    </xf>
    <xf numFmtId="0" fontId="31" fillId="0" borderId="13" xfId="0" applyFont="1" applyBorder="1" applyAlignment="1" applyProtection="1">
      <alignment vertical="center" wrapText="1"/>
    </xf>
    <xf numFmtId="0" fontId="31" fillId="2" borderId="0" xfId="0" applyFont="1" applyFill="1" applyBorder="1" applyAlignment="1" applyProtection="1">
      <alignment vertical="center" wrapText="1"/>
    </xf>
    <xf numFmtId="0" fontId="31" fillId="2" borderId="0" xfId="0" applyFont="1" applyFill="1" applyAlignment="1" applyProtection="1">
      <alignment vertical="center" wrapText="1"/>
    </xf>
    <xf numFmtId="0" fontId="33" fillId="0" borderId="0" xfId="0" applyFont="1" applyAlignment="1" applyProtection="1">
      <alignment horizontal="center" vertical="center" wrapText="1"/>
    </xf>
    <xf numFmtId="0" fontId="33" fillId="0" borderId="0" xfId="0" applyFont="1" applyAlignment="1" applyProtection="1">
      <alignment horizontal="justify" vertical="center" wrapText="1"/>
    </xf>
    <xf numFmtId="0" fontId="3" fillId="5" borderId="6" xfId="0" applyFont="1" applyFill="1" applyBorder="1" applyAlignment="1">
      <alignment horizontal="justify" vertical="center" wrapText="1"/>
    </xf>
    <xf numFmtId="0" fontId="3" fillId="5" borderId="6"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3" xfId="0" applyFont="1" applyFill="1" applyBorder="1" applyAlignment="1">
      <alignment horizontal="justify" vertical="center" wrapText="1"/>
    </xf>
    <xf numFmtId="0" fontId="3" fillId="5" borderId="3" xfId="0" applyFont="1" applyFill="1" applyBorder="1" applyAlignment="1" applyProtection="1">
      <alignment horizontal="center" vertical="center" wrapText="1"/>
    </xf>
    <xf numFmtId="0" fontId="3" fillId="4" borderId="3"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2" fillId="5" borderId="5" xfId="0" applyFont="1" applyFill="1" applyBorder="1" applyAlignment="1">
      <alignment horizontal="centerContinuous" vertical="center" wrapText="1"/>
    </xf>
    <xf numFmtId="0" fontId="3" fillId="5" borderId="5" xfId="0" applyFont="1" applyFill="1" applyBorder="1" applyAlignment="1">
      <alignment horizontal="centerContinuous" vertical="center" wrapText="1"/>
    </xf>
    <xf numFmtId="0" fontId="2" fillId="5" borderId="5" xfId="0" applyFont="1" applyFill="1" applyBorder="1" applyAlignment="1" applyProtection="1">
      <alignment horizontal="centerContinuous" vertical="center" wrapText="1"/>
      <protection locked="0"/>
    </xf>
    <xf numFmtId="168" fontId="2" fillId="5" borderId="5" xfId="0" applyNumberFormat="1" applyFont="1" applyFill="1" applyBorder="1" applyAlignment="1" applyProtection="1">
      <alignment horizontal="centerContinuous" vertical="center" wrapText="1"/>
      <protection locked="0"/>
    </xf>
    <xf numFmtId="1" fontId="2" fillId="5" borderId="5" xfId="0" applyNumberFormat="1" applyFont="1" applyFill="1" applyBorder="1" applyAlignment="1" applyProtection="1">
      <alignment horizontal="centerContinuous" vertical="center" wrapText="1"/>
    </xf>
    <xf numFmtId="0" fontId="2" fillId="5" borderId="5" xfId="0" applyFont="1" applyFill="1" applyBorder="1" applyAlignment="1" applyProtection="1">
      <alignment horizontal="centerContinuous" vertical="center" wrapText="1"/>
    </xf>
    <xf numFmtId="9" fontId="2" fillId="5" borderId="5" xfId="1" applyFont="1" applyFill="1" applyBorder="1" applyAlignment="1" applyProtection="1">
      <alignment horizontal="centerContinuous" vertical="center" wrapText="1"/>
    </xf>
    <xf numFmtId="1" fontId="3" fillId="5" borderId="5" xfId="0" applyNumberFormat="1" applyFont="1" applyFill="1" applyBorder="1" applyAlignment="1" applyProtection="1">
      <alignment horizontal="centerContinuous" vertical="center" wrapText="1"/>
    </xf>
    <xf numFmtId="1" fontId="3" fillId="5" borderId="6" xfId="0" applyNumberFormat="1" applyFont="1" applyFill="1" applyBorder="1" applyAlignment="1" applyProtection="1">
      <alignment horizontal="center" vertical="center" wrapText="1"/>
    </xf>
    <xf numFmtId="9" fontId="3" fillId="5" borderId="6" xfId="1" applyFont="1" applyFill="1" applyBorder="1" applyAlignment="1" applyProtection="1">
      <alignment horizontal="center" vertical="center" wrapText="1"/>
    </xf>
    <xf numFmtId="0" fontId="3" fillId="7" borderId="6" xfId="0" applyFont="1" applyFill="1" applyBorder="1" applyAlignment="1">
      <alignment horizontal="center" vertical="center" wrapText="1"/>
    </xf>
    <xf numFmtId="0" fontId="3" fillId="5" borderId="3" xfId="0" applyFont="1" applyFill="1" applyBorder="1" applyAlignment="1" applyProtection="1">
      <alignment horizontal="centerContinuous" vertical="center" wrapText="1"/>
    </xf>
    <xf numFmtId="0" fontId="0" fillId="0" borderId="0" xfId="0" applyAlignment="1">
      <alignment wrapText="1"/>
    </xf>
    <xf numFmtId="0" fontId="3" fillId="5" borderId="3" xfId="0" applyFont="1" applyFill="1" applyBorder="1" applyAlignment="1" applyProtection="1">
      <alignment horizontal="center" vertical="center" wrapText="1"/>
    </xf>
    <xf numFmtId="0" fontId="3" fillId="5" borderId="0" xfId="0" applyFont="1" applyFill="1" applyBorder="1" applyAlignment="1" applyProtection="1">
      <alignment horizontal="left" vertical="center" wrapText="1"/>
    </xf>
    <xf numFmtId="0" fontId="0" fillId="21" borderId="0" xfId="0" applyFill="1" applyAlignment="1">
      <alignment wrapText="1"/>
    </xf>
    <xf numFmtId="0" fontId="3" fillId="0" borderId="3" xfId="0" applyFont="1" applyBorder="1" applyAlignment="1" applyProtection="1">
      <alignment horizontal="center" vertical="center" wrapText="1"/>
    </xf>
    <xf numFmtId="0" fontId="3" fillId="5" borderId="3" xfId="0" applyFont="1" applyFill="1" applyBorder="1" applyAlignment="1">
      <alignment horizontal="justify" vertical="center" wrapText="1"/>
    </xf>
    <xf numFmtId="0" fontId="3" fillId="9" borderId="3" xfId="0" applyFont="1" applyFill="1" applyBorder="1" applyAlignment="1">
      <alignment horizontal="center" vertical="center" wrapText="1"/>
    </xf>
    <xf numFmtId="0" fontId="3" fillId="5" borderId="3" xfId="0" applyFont="1" applyFill="1" applyBorder="1" applyAlignment="1">
      <alignment vertical="center" wrapText="1"/>
    </xf>
    <xf numFmtId="0" fontId="33" fillId="5" borderId="5" xfId="0" applyFont="1" applyFill="1" applyBorder="1" applyAlignment="1">
      <alignment horizontal="center" vertical="center" wrapText="1"/>
    </xf>
    <xf numFmtId="0" fontId="33" fillId="5" borderId="5" xfId="0" applyFont="1" applyFill="1" applyBorder="1" applyAlignment="1">
      <alignment horizontal="justify" vertical="center" wrapText="1"/>
    </xf>
    <xf numFmtId="0" fontId="33" fillId="5" borderId="3" xfId="0" applyFont="1" applyFill="1" applyBorder="1" applyAlignment="1">
      <alignment horizontal="justify" vertical="center" wrapText="1"/>
    </xf>
    <xf numFmtId="0" fontId="33" fillId="6" borderId="3" xfId="2" applyFont="1" applyFill="1" applyBorder="1" applyAlignment="1" applyProtection="1">
      <alignment horizontal="center" vertical="center" wrapText="1"/>
      <protection locked="0"/>
    </xf>
    <xf numFmtId="168" fontId="33" fillId="6" borderId="3" xfId="0" applyNumberFormat="1" applyFont="1" applyFill="1" applyBorder="1" applyAlignment="1">
      <alignment horizontal="center" vertical="center" wrapText="1"/>
    </xf>
    <xf numFmtId="1" fontId="33" fillId="5" borderId="3" xfId="0" applyNumberFormat="1" applyFont="1" applyFill="1" applyBorder="1" applyAlignment="1" applyProtection="1">
      <alignment horizontal="center" vertical="center" wrapText="1"/>
    </xf>
    <xf numFmtId="0" fontId="33" fillId="5" borderId="3" xfId="0" applyFont="1" applyFill="1" applyBorder="1" applyAlignment="1" applyProtection="1">
      <alignment horizontal="center" vertical="center" wrapText="1"/>
    </xf>
    <xf numFmtId="9" fontId="33" fillId="5" borderId="3" xfId="1" applyFont="1" applyFill="1" applyBorder="1" applyAlignment="1" applyProtection="1">
      <alignment horizontal="center" vertical="center" wrapText="1"/>
    </xf>
    <xf numFmtId="0" fontId="33" fillId="5" borderId="3" xfId="0" applyFont="1" applyFill="1" applyBorder="1" applyAlignment="1" applyProtection="1">
      <alignment horizontal="justify" vertical="center" wrapText="1"/>
    </xf>
    <xf numFmtId="0" fontId="33" fillId="5" borderId="3" xfId="0" applyFont="1" applyFill="1" applyBorder="1" applyAlignment="1">
      <alignment horizontal="center" vertical="center" wrapText="1"/>
    </xf>
    <xf numFmtId="0" fontId="34" fillId="5" borderId="3" xfId="0" applyFont="1" applyFill="1" applyBorder="1" applyAlignment="1">
      <alignment horizontal="centerContinuous" vertical="center" wrapText="1"/>
    </xf>
    <xf numFmtId="0" fontId="33" fillId="5" borderId="3" xfId="0" applyFont="1" applyFill="1" applyBorder="1" applyAlignment="1">
      <alignment horizontal="centerContinuous" vertical="center" wrapText="1"/>
    </xf>
    <xf numFmtId="0" fontId="34" fillId="5" borderId="3" xfId="0" applyFont="1" applyFill="1" applyBorder="1" applyAlignment="1" applyProtection="1">
      <alignment horizontal="centerContinuous" vertical="center" wrapText="1"/>
      <protection locked="0"/>
    </xf>
    <xf numFmtId="167" fontId="34" fillId="5" borderId="3" xfId="0" applyNumberFormat="1" applyFont="1" applyFill="1" applyBorder="1" applyAlignment="1" applyProtection="1">
      <alignment horizontal="centerContinuous" vertical="center" wrapText="1"/>
      <protection locked="0"/>
    </xf>
    <xf numFmtId="1" fontId="34" fillId="5" borderId="3" xfId="0" applyNumberFormat="1" applyFont="1" applyFill="1" applyBorder="1" applyAlignment="1" applyProtection="1">
      <alignment horizontal="centerContinuous" vertical="center" wrapText="1"/>
    </xf>
    <xf numFmtId="0" fontId="34" fillId="5" borderId="3" xfId="0" applyFont="1" applyFill="1" applyBorder="1" applyAlignment="1" applyProtection="1">
      <alignment horizontal="centerContinuous" vertical="center" wrapText="1"/>
    </xf>
    <xf numFmtId="9" fontId="34" fillId="5" borderId="3" xfId="1" applyFont="1" applyFill="1" applyBorder="1" applyAlignment="1" applyProtection="1">
      <alignment horizontal="centerContinuous" vertical="center" wrapText="1"/>
    </xf>
    <xf numFmtId="0" fontId="33" fillId="0" borderId="3" xfId="0" applyFont="1" applyBorder="1" applyAlignment="1" applyProtection="1">
      <alignment horizontal="centerContinuous" vertical="center" wrapText="1"/>
    </xf>
    <xf numFmtId="14" fontId="33" fillId="5" borderId="3" xfId="0" applyNumberFormat="1" applyFont="1" applyFill="1" applyBorder="1" applyAlignment="1">
      <alignment horizontal="center" vertical="center" wrapText="1"/>
    </xf>
    <xf numFmtId="9" fontId="33" fillId="5" borderId="3" xfId="0" applyNumberFormat="1" applyFont="1" applyFill="1" applyBorder="1" applyAlignment="1" applyProtection="1">
      <alignment horizontal="center" vertical="center" wrapText="1"/>
    </xf>
    <xf numFmtId="14" fontId="33" fillId="5" borderId="5" xfId="0" applyNumberFormat="1" applyFont="1" applyFill="1" applyBorder="1" applyAlignment="1">
      <alignment horizontal="center" vertical="center" wrapText="1"/>
    </xf>
    <xf numFmtId="14" fontId="33" fillId="5" borderId="3" xfId="0" applyNumberFormat="1" applyFont="1" applyFill="1" applyBorder="1" applyAlignment="1" applyProtection="1">
      <alignment horizontal="center" vertical="center" wrapText="1"/>
    </xf>
    <xf numFmtId="0" fontId="33" fillId="6" borderId="5" xfId="2" applyFont="1" applyFill="1" applyBorder="1" applyAlignment="1" applyProtection="1">
      <alignment horizontal="center" vertical="center" wrapText="1"/>
      <protection locked="0"/>
    </xf>
    <xf numFmtId="0" fontId="33" fillId="5" borderId="4" xfId="0" applyFont="1" applyFill="1" applyBorder="1" applyAlignment="1">
      <alignment horizontal="justify" vertical="center" wrapText="1"/>
    </xf>
    <xf numFmtId="0" fontId="33" fillId="5" borderId="3" xfId="0" applyFont="1" applyFill="1" applyBorder="1" applyAlignment="1">
      <alignment horizontal="left" vertical="center" wrapText="1"/>
    </xf>
    <xf numFmtId="0" fontId="38" fillId="5" borderId="5" xfId="0" applyFont="1" applyFill="1" applyBorder="1" applyAlignment="1">
      <alignment horizontal="justify" vertical="center" wrapText="1"/>
    </xf>
    <xf numFmtId="0" fontId="33" fillId="5" borderId="3" xfId="2" applyFont="1" applyFill="1" applyBorder="1" applyAlignment="1" applyProtection="1">
      <alignment horizontal="center" vertical="center" wrapText="1"/>
      <protection locked="0"/>
    </xf>
    <xf numFmtId="168" fontId="33" fillId="5" borderId="3" xfId="2" applyNumberFormat="1" applyFont="1" applyFill="1" applyBorder="1" applyAlignment="1" applyProtection="1">
      <alignment horizontal="center" vertical="center" wrapText="1"/>
      <protection locked="0"/>
    </xf>
    <xf numFmtId="1" fontId="33" fillId="5" borderId="3" xfId="0" applyNumberFormat="1" applyFont="1" applyFill="1" applyBorder="1" applyAlignment="1">
      <alignment horizontal="center" vertical="center" wrapText="1"/>
    </xf>
    <xf numFmtId="0" fontId="38" fillId="5" borderId="3" xfId="0" applyFont="1" applyFill="1" applyBorder="1" applyAlignment="1">
      <alignment horizontal="justify" vertical="center" wrapText="1"/>
    </xf>
    <xf numFmtId="0" fontId="33" fillId="5" borderId="3" xfId="2" applyFont="1" applyFill="1" applyBorder="1" applyAlignment="1" applyProtection="1">
      <alignment horizontal="justify" vertical="center" wrapText="1"/>
      <protection locked="0"/>
    </xf>
    <xf numFmtId="168" fontId="33" fillId="5" borderId="3" xfId="0" applyNumberFormat="1" applyFont="1" applyFill="1" applyBorder="1" applyAlignment="1">
      <alignment horizontal="center" vertical="center" wrapText="1"/>
    </xf>
    <xf numFmtId="9" fontId="33" fillId="5" borderId="3" xfId="2" applyNumberFormat="1" applyFont="1" applyFill="1" applyBorder="1" applyAlignment="1" applyProtection="1">
      <alignment horizontal="center" vertical="center" wrapText="1"/>
      <protection locked="0"/>
    </xf>
    <xf numFmtId="0" fontId="0" fillId="0" borderId="3" xfId="0" applyFont="1" applyBorder="1" applyAlignment="1">
      <alignment horizontal="center" vertical="center" wrapText="1"/>
    </xf>
    <xf numFmtId="0" fontId="33" fillId="5" borderId="3" xfId="0" applyFont="1" applyFill="1" applyBorder="1" applyAlignment="1" applyProtection="1">
      <alignment horizontal="justify" vertical="center" wrapText="1"/>
      <protection locked="0"/>
    </xf>
    <xf numFmtId="0" fontId="33" fillId="5" borderId="3" xfId="0" applyFont="1" applyFill="1" applyBorder="1" applyAlignment="1" applyProtection="1">
      <alignment horizontal="center" vertical="center" wrapText="1"/>
      <protection locked="0"/>
    </xf>
    <xf numFmtId="14" fontId="40" fillId="5" borderId="3" xfId="0" applyNumberFormat="1" applyFont="1" applyFill="1" applyBorder="1" applyAlignment="1">
      <alignment horizontal="center" vertical="center" wrapText="1"/>
    </xf>
    <xf numFmtId="0" fontId="40" fillId="5" borderId="3" xfId="0" applyFont="1" applyFill="1" applyBorder="1" applyAlignment="1">
      <alignment horizontal="center" vertical="center" wrapText="1"/>
    </xf>
    <xf numFmtId="0" fontId="40" fillId="5" borderId="3" xfId="0" applyFont="1" applyFill="1" applyBorder="1" applyAlignment="1">
      <alignment horizontal="justify" vertical="center" wrapText="1"/>
    </xf>
    <xf numFmtId="9" fontId="33" fillId="5" borderId="3" xfId="1" applyFont="1" applyFill="1" applyBorder="1" applyAlignment="1" applyProtection="1">
      <alignment horizontal="center" vertical="center" wrapText="1"/>
      <protection locked="0"/>
    </xf>
    <xf numFmtId="0" fontId="44" fillId="5" borderId="3" xfId="0" applyFont="1" applyFill="1" applyBorder="1" applyAlignment="1">
      <alignment horizontal="justify" vertical="center" wrapText="1"/>
    </xf>
    <xf numFmtId="0" fontId="44" fillId="5" borderId="3" xfId="0" applyFont="1" applyFill="1" applyBorder="1" applyAlignment="1">
      <alignment horizontal="center" vertical="center" wrapText="1"/>
    </xf>
    <xf numFmtId="14" fontId="44" fillId="5" borderId="3" xfId="0" applyNumberFormat="1"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5" borderId="7" xfId="2" applyFont="1" applyFill="1" applyBorder="1" applyAlignment="1" applyProtection="1">
      <alignment horizontal="center" vertical="center" wrapText="1"/>
      <protection locked="0"/>
    </xf>
    <xf numFmtId="168" fontId="34" fillId="5" borderId="3" xfId="0" applyNumberFormat="1" applyFont="1" applyFill="1" applyBorder="1" applyAlignment="1" applyProtection="1">
      <alignment horizontal="centerContinuous" vertical="center" wrapText="1"/>
      <protection locked="0"/>
    </xf>
    <xf numFmtId="1" fontId="33" fillId="5" borderId="3" xfId="0" applyNumberFormat="1" applyFont="1" applyFill="1" applyBorder="1" applyAlignment="1" applyProtection="1">
      <alignment horizontal="centerContinuous" vertical="center" wrapText="1"/>
    </xf>
    <xf numFmtId="0" fontId="33" fillId="5" borderId="3" xfId="2" applyFont="1" applyFill="1" applyBorder="1" applyAlignment="1" applyProtection="1">
      <alignment horizontal="justify" vertical="center" wrapText="1"/>
    </xf>
    <xf numFmtId="0" fontId="33" fillId="5" borderId="3" xfId="2" applyFont="1" applyFill="1" applyBorder="1" applyAlignment="1" applyProtection="1">
      <alignment horizontal="center" vertical="center" wrapText="1"/>
    </xf>
    <xf numFmtId="168" fontId="33" fillId="6" borderId="3" xfId="0" applyNumberFormat="1" applyFont="1" applyFill="1" applyBorder="1" applyAlignment="1" applyProtection="1">
      <alignment horizontal="center" vertical="center" wrapText="1"/>
    </xf>
    <xf numFmtId="0" fontId="33" fillId="6" borderId="3" xfId="2" applyFont="1" applyFill="1" applyBorder="1" applyAlignment="1" applyProtection="1">
      <alignment horizontal="justify" vertical="center" wrapText="1"/>
      <protection locked="0"/>
    </xf>
    <xf numFmtId="9" fontId="33" fillId="6" borderId="3" xfId="2" applyNumberFormat="1" applyFont="1" applyFill="1" applyBorder="1" applyAlignment="1" applyProtection="1">
      <alignment horizontal="center" vertical="center" wrapText="1"/>
      <protection locked="0"/>
    </xf>
    <xf numFmtId="168" fontId="33" fillId="5" borderId="3" xfId="0" applyNumberFormat="1" applyFont="1" applyFill="1" applyBorder="1" applyAlignment="1" applyProtection="1">
      <alignment horizontal="center" vertical="center" wrapText="1"/>
    </xf>
    <xf numFmtId="0" fontId="33" fillId="5" borderId="3" xfId="4" applyFont="1" applyFill="1" applyBorder="1" applyAlignment="1" applyProtection="1">
      <alignment horizontal="center" vertical="center" wrapText="1"/>
      <protection locked="0"/>
    </xf>
    <xf numFmtId="9" fontId="33" fillId="5" borderId="3" xfId="4" applyNumberFormat="1" applyFont="1" applyFill="1" applyBorder="1" applyAlignment="1" applyProtection="1">
      <alignment horizontal="center" vertical="center" wrapText="1"/>
      <protection locked="0"/>
    </xf>
    <xf numFmtId="9" fontId="33" fillId="5" borderId="3" xfId="0" applyNumberFormat="1" applyFont="1" applyFill="1" applyBorder="1" applyAlignment="1" applyProtection="1">
      <alignment horizontal="center" vertical="center" wrapText="1"/>
      <protection locked="0"/>
    </xf>
    <xf numFmtId="0" fontId="40" fillId="6" borderId="3" xfId="2" applyFont="1" applyFill="1" applyBorder="1" applyAlignment="1" applyProtection="1">
      <alignment horizontal="justify" vertical="center" wrapText="1"/>
      <protection locked="0"/>
    </xf>
    <xf numFmtId="0" fontId="40" fillId="6" borderId="3" xfId="2" applyFont="1" applyFill="1" applyBorder="1" applyAlignment="1" applyProtection="1">
      <alignment horizontal="center" vertical="center" wrapText="1"/>
      <protection locked="0"/>
    </xf>
    <xf numFmtId="168" fontId="33" fillId="8" borderId="3" xfId="0" applyNumberFormat="1" applyFont="1" applyFill="1" applyBorder="1" applyAlignment="1">
      <alignment horizontal="center" vertical="center" wrapText="1"/>
    </xf>
    <xf numFmtId="0" fontId="36" fillId="5" borderId="3" xfId="0" applyFont="1" applyFill="1" applyBorder="1" applyAlignment="1">
      <alignment horizontal="justify" vertical="center" wrapText="1"/>
    </xf>
    <xf numFmtId="0" fontId="36" fillId="5" borderId="3" xfId="0" applyFont="1" applyFill="1" applyBorder="1" applyAlignment="1" applyProtection="1">
      <alignment horizontal="justify" vertical="center" wrapText="1"/>
    </xf>
    <xf numFmtId="168" fontId="40" fillId="5" borderId="3" xfId="0" applyNumberFormat="1" applyFont="1" applyFill="1" applyBorder="1" applyAlignment="1" applyProtection="1">
      <alignment horizontal="center" vertical="center" wrapText="1"/>
    </xf>
    <xf numFmtId="0" fontId="33" fillId="6" borderId="3" xfId="2" applyFont="1" applyFill="1" applyBorder="1" applyAlignment="1" applyProtection="1">
      <alignment horizontal="justify" vertical="center" wrapText="1"/>
    </xf>
    <xf numFmtId="0" fontId="33" fillId="6" borderId="3" xfId="2" applyFont="1" applyFill="1" applyBorder="1" applyAlignment="1" applyProtection="1">
      <alignment horizontal="center" vertical="center" wrapText="1"/>
    </xf>
    <xf numFmtId="0" fontId="33" fillId="6" borderId="3" xfId="3" applyFont="1" applyFill="1" applyBorder="1" applyAlignment="1">
      <alignment horizontal="justify" vertical="center" wrapText="1"/>
    </xf>
    <xf numFmtId="14" fontId="33" fillId="5" borderId="3" xfId="2" applyNumberFormat="1" applyFont="1" applyFill="1" applyBorder="1" applyAlignment="1" applyProtection="1">
      <alignment horizontal="center" vertical="center" wrapText="1"/>
    </xf>
    <xf numFmtId="0" fontId="33" fillId="5" borderId="4" xfId="0" applyFont="1" applyFill="1" applyBorder="1" applyAlignment="1" applyProtection="1">
      <alignment horizontal="center" vertical="center" wrapText="1"/>
    </xf>
    <xf numFmtId="1" fontId="33" fillId="5" borderId="3" xfId="1" applyNumberFormat="1" applyFont="1" applyFill="1" applyBorder="1" applyAlignment="1" applyProtection="1">
      <alignment horizontal="center" vertical="center" wrapText="1"/>
    </xf>
    <xf numFmtId="0" fontId="33" fillId="0" borderId="3" xfId="0" applyFont="1" applyBorder="1" applyAlignment="1" applyProtection="1">
      <alignment horizontal="center" vertical="center" wrapText="1"/>
    </xf>
    <xf numFmtId="0" fontId="33" fillId="4" borderId="3" xfId="0" applyFont="1" applyFill="1" applyBorder="1" applyAlignment="1">
      <alignment horizontal="center" vertical="center" wrapText="1"/>
    </xf>
    <xf numFmtId="168" fontId="33" fillId="5" borderId="3" xfId="0" applyNumberFormat="1" applyFont="1" applyFill="1" applyBorder="1" applyAlignment="1" applyProtection="1">
      <alignment horizontal="center" vertical="center" wrapText="1"/>
      <protection locked="0"/>
    </xf>
    <xf numFmtId="9" fontId="33" fillId="5" borderId="3" xfId="1" applyFont="1" applyFill="1" applyBorder="1" applyAlignment="1">
      <alignment horizontal="center" vertical="center" wrapText="1"/>
    </xf>
    <xf numFmtId="0" fontId="33" fillId="5" borderId="3" xfId="4" applyFont="1" applyFill="1" applyBorder="1" applyAlignment="1" applyProtection="1">
      <alignment horizontal="justify" vertical="center" wrapText="1"/>
      <protection locked="0"/>
    </xf>
    <xf numFmtId="1" fontId="33" fillId="5" borderId="3" xfId="4" applyNumberFormat="1" applyFont="1" applyFill="1" applyBorder="1" applyAlignment="1" applyProtection="1">
      <alignment horizontal="center" vertical="center" wrapText="1"/>
      <protection locked="0"/>
    </xf>
    <xf numFmtId="168" fontId="33" fillId="5" borderId="3" xfId="4" applyNumberFormat="1" applyFont="1" applyFill="1" applyBorder="1" applyAlignment="1" applyProtection="1">
      <alignment horizontal="center" vertical="center" wrapText="1"/>
    </xf>
    <xf numFmtId="0" fontId="33" fillId="5" borderId="3" xfId="4" applyNumberFormat="1" applyFont="1" applyFill="1" applyBorder="1" applyAlignment="1" applyProtection="1">
      <alignment horizontal="justify" vertical="center" wrapText="1"/>
      <protection locked="0"/>
    </xf>
    <xf numFmtId="0" fontId="33" fillId="5" borderId="3" xfId="0" applyNumberFormat="1" applyFont="1" applyFill="1" applyBorder="1" applyAlignment="1">
      <alignment horizontal="justify" vertical="center" wrapText="1"/>
    </xf>
    <xf numFmtId="0" fontId="33" fillId="9" borderId="5" xfId="0" applyFont="1" applyFill="1" applyBorder="1" applyAlignment="1">
      <alignment horizontal="center" vertical="center" wrapText="1"/>
    </xf>
    <xf numFmtId="0" fontId="33" fillId="5" borderId="5" xfId="0" applyFont="1" applyFill="1" applyBorder="1" applyAlignment="1">
      <alignment vertical="center" wrapText="1"/>
    </xf>
    <xf numFmtId="0" fontId="33" fillId="5" borderId="3" xfId="0" applyNumberFormat="1" applyFont="1" applyFill="1" applyBorder="1" applyAlignment="1" applyProtection="1">
      <alignment horizontal="center" vertical="center" wrapText="1"/>
      <protection locked="0"/>
    </xf>
    <xf numFmtId="0" fontId="45" fillId="19" borderId="3" xfId="0" applyFont="1" applyFill="1" applyBorder="1" applyAlignment="1" applyProtection="1">
      <alignment horizontal="center" vertical="center" wrapText="1"/>
      <protection locked="0"/>
    </xf>
    <xf numFmtId="0" fontId="33" fillId="20" borderId="3" xfId="0" applyFont="1" applyFill="1" applyBorder="1" applyAlignment="1" applyProtection="1">
      <alignment horizontal="justify" vertical="center" wrapText="1"/>
      <protection locked="0"/>
    </xf>
    <xf numFmtId="49" fontId="33" fillId="5" borderId="3" xfId="0" applyNumberFormat="1" applyFont="1" applyFill="1" applyBorder="1" applyAlignment="1">
      <alignment horizontal="justify" vertical="center" wrapText="1"/>
    </xf>
    <xf numFmtId="0" fontId="33" fillId="5" borderId="3" xfId="0" applyNumberFormat="1" applyFont="1" applyFill="1" applyBorder="1" applyAlignment="1">
      <alignment horizontal="center" vertical="center" wrapText="1"/>
    </xf>
    <xf numFmtId="170" fontId="33" fillId="5" borderId="3" xfId="0" applyNumberFormat="1" applyFont="1" applyFill="1" applyBorder="1" applyAlignment="1">
      <alignment horizontal="center" vertical="center" wrapText="1"/>
    </xf>
    <xf numFmtId="9" fontId="33" fillId="5" borderId="3" xfId="0" applyNumberFormat="1" applyFont="1" applyFill="1" applyBorder="1" applyAlignment="1">
      <alignment horizontal="center" vertical="center" wrapText="1"/>
    </xf>
    <xf numFmtId="0" fontId="33" fillId="7" borderId="3" xfId="0" applyNumberFormat="1" applyFont="1" applyFill="1" applyBorder="1" applyAlignment="1">
      <alignment horizontal="center" vertical="center" wrapText="1"/>
    </xf>
    <xf numFmtId="170" fontId="33" fillId="7" borderId="3" xfId="0" applyNumberFormat="1" applyFont="1" applyFill="1" applyBorder="1" applyAlignment="1">
      <alignment horizontal="center" vertical="center" wrapText="1"/>
    </xf>
    <xf numFmtId="0" fontId="34" fillId="5" borderId="5" xfId="0" applyFont="1" applyFill="1" applyBorder="1" applyAlignment="1">
      <alignment horizontal="centerContinuous" vertical="center" wrapText="1"/>
    </xf>
    <xf numFmtId="0" fontId="33" fillId="5" borderId="5" xfId="0" applyFont="1" applyFill="1" applyBorder="1" applyAlignment="1">
      <alignment horizontal="centerContinuous" vertical="center" wrapText="1"/>
    </xf>
    <xf numFmtId="0" fontId="34" fillId="5" borderId="5" xfId="0" applyFont="1" applyFill="1" applyBorder="1" applyAlignment="1" applyProtection="1">
      <alignment horizontal="centerContinuous" vertical="center" wrapText="1"/>
      <protection locked="0"/>
    </xf>
    <xf numFmtId="168" fontId="34" fillId="5" borderId="5" xfId="0" applyNumberFormat="1" applyFont="1" applyFill="1" applyBorder="1" applyAlignment="1" applyProtection="1">
      <alignment horizontal="centerContinuous" vertical="center" wrapText="1"/>
      <protection locked="0"/>
    </xf>
    <xf numFmtId="1" fontId="34" fillId="5" borderId="5" xfId="0" applyNumberFormat="1" applyFont="1" applyFill="1" applyBorder="1" applyAlignment="1" applyProtection="1">
      <alignment horizontal="centerContinuous" vertical="center" wrapText="1"/>
    </xf>
    <xf numFmtId="0" fontId="34" fillId="5" borderId="5" xfId="0" applyFont="1" applyFill="1" applyBorder="1" applyAlignment="1" applyProtection="1">
      <alignment horizontal="centerContinuous" vertical="center" wrapText="1"/>
    </xf>
    <xf numFmtId="1" fontId="33" fillId="5" borderId="3" xfId="0" applyNumberFormat="1" applyFont="1" applyFill="1" applyBorder="1" applyAlignment="1" applyProtection="1">
      <alignment horizontal="center" vertical="center" wrapText="1"/>
      <protection locked="0"/>
    </xf>
    <xf numFmtId="9" fontId="33" fillId="7" borderId="3" xfId="0" applyNumberFormat="1" applyFont="1" applyFill="1" applyBorder="1" applyAlignment="1" applyProtection="1">
      <alignment horizontal="center" vertical="center" wrapText="1"/>
    </xf>
    <xf numFmtId="0" fontId="33" fillId="7" borderId="3" xfId="0" applyFont="1" applyFill="1" applyBorder="1" applyAlignment="1">
      <alignment horizontal="center" vertical="center" wrapText="1"/>
    </xf>
    <xf numFmtId="2" fontId="33" fillId="5" borderId="3" xfId="0" applyNumberFormat="1" applyFont="1" applyFill="1" applyBorder="1" applyAlignment="1" applyProtection="1">
      <alignment horizontal="center" vertical="center" wrapText="1"/>
      <protection locked="0"/>
    </xf>
    <xf numFmtId="0" fontId="33" fillId="4" borderId="5" xfId="0" applyFont="1" applyFill="1" applyBorder="1" applyAlignment="1" applyProtection="1">
      <alignment horizontal="center" vertical="center" wrapText="1"/>
    </xf>
    <xf numFmtId="0" fontId="34" fillId="5" borderId="3" xfId="0" applyFont="1" applyFill="1" applyBorder="1" applyAlignment="1" applyProtection="1">
      <alignment horizontal="center" vertical="center" wrapText="1"/>
    </xf>
    <xf numFmtId="0" fontId="33" fillId="4" borderId="3" xfId="0" applyFont="1" applyFill="1" applyBorder="1" applyAlignment="1" applyProtection="1">
      <alignment horizontal="center" vertical="center" wrapText="1"/>
    </xf>
    <xf numFmtId="0" fontId="33" fillId="10" borderId="3" xfId="0" applyFont="1" applyFill="1" applyBorder="1" applyAlignment="1" applyProtection="1">
      <alignment horizontal="center" vertical="center" wrapText="1"/>
    </xf>
    <xf numFmtId="0" fontId="33" fillId="5" borderId="5" xfId="0" applyFont="1" applyFill="1" applyBorder="1" applyAlignment="1">
      <alignment horizontal="center" vertical="center" wrapText="1"/>
    </xf>
    <xf numFmtId="0" fontId="33" fillId="5" borderId="3" xfId="0" applyFont="1" applyFill="1" applyBorder="1" applyAlignment="1">
      <alignment horizontal="center" vertical="center" wrapText="1"/>
    </xf>
    <xf numFmtId="0" fontId="33" fillId="5" borderId="3" xfId="0" applyFont="1" applyFill="1" applyBorder="1" applyAlignment="1" applyProtection="1">
      <alignment horizontal="center" vertical="center" wrapText="1"/>
    </xf>
    <xf numFmtId="0" fontId="33" fillId="5" borderId="3" xfId="0" applyFont="1" applyFill="1" applyBorder="1" applyAlignment="1">
      <alignment horizontal="center" vertical="center" wrapText="1"/>
    </xf>
    <xf numFmtId="0" fontId="3" fillId="5" borderId="3" xfId="0" applyFont="1" applyFill="1" applyBorder="1" applyAlignment="1">
      <alignment horizontal="center" vertical="center" wrapText="1"/>
    </xf>
    <xf numFmtId="9" fontId="33" fillId="22" borderId="3" xfId="0" applyNumberFormat="1" applyFont="1" applyFill="1" applyBorder="1" applyAlignment="1">
      <alignment horizontal="center" vertical="center" wrapText="1"/>
    </xf>
    <xf numFmtId="0" fontId="34" fillId="0" borderId="3" xfId="0" applyFont="1" applyBorder="1" applyAlignment="1" applyProtection="1">
      <alignment vertical="center" wrapText="1"/>
    </xf>
    <xf numFmtId="0" fontId="49" fillId="0" borderId="0" xfId="8" applyFont="1" applyAlignment="1">
      <alignment vertical="center" wrapText="1"/>
    </xf>
    <xf numFmtId="0" fontId="48" fillId="24" borderId="3" xfId="8" applyFont="1" applyFill="1" applyBorder="1" applyAlignment="1">
      <alignment horizontal="center" vertical="center" wrapText="1"/>
    </xf>
    <xf numFmtId="0" fontId="33" fillId="5" borderId="3" xfId="0" applyFont="1" applyFill="1" applyBorder="1" applyAlignment="1" applyProtection="1">
      <alignment horizontal="center" vertical="center" wrapText="1"/>
    </xf>
    <xf numFmtId="0" fontId="33" fillId="5" borderId="3" xfId="0" applyFont="1" applyFill="1" applyBorder="1" applyAlignment="1" applyProtection="1">
      <alignment horizontal="center" vertical="center" wrapText="1"/>
    </xf>
    <xf numFmtId="1" fontId="50" fillId="5" borderId="3" xfId="0" applyNumberFormat="1" applyFont="1" applyFill="1" applyBorder="1" applyAlignment="1" applyProtection="1">
      <alignment horizontal="center" vertical="center" wrapText="1"/>
    </xf>
    <xf numFmtId="0" fontId="50" fillId="5" borderId="3" xfId="0" applyFont="1" applyFill="1" applyBorder="1" applyAlignment="1" applyProtection="1">
      <alignment horizontal="center" vertical="center" wrapText="1"/>
    </xf>
    <xf numFmtId="0" fontId="33" fillId="5" borderId="3" xfId="0" applyFont="1" applyFill="1" applyBorder="1" applyAlignment="1" applyProtection="1">
      <alignment horizontal="center" vertical="center" wrapText="1"/>
    </xf>
    <xf numFmtId="0" fontId="33" fillId="5" borderId="3" xfId="0" applyFont="1" applyFill="1" applyBorder="1" applyAlignment="1" applyProtection="1">
      <alignment horizontal="center" vertical="center" wrapText="1"/>
    </xf>
    <xf numFmtId="0" fontId="33" fillId="5" borderId="3" xfId="0" applyFont="1" applyFill="1" applyBorder="1" applyAlignment="1">
      <alignment horizontal="center" vertical="center" wrapText="1"/>
    </xf>
    <xf numFmtId="0" fontId="33" fillId="5" borderId="3" xfId="0" applyFont="1" applyFill="1" applyBorder="1" applyAlignment="1" applyProtection="1">
      <alignment horizontal="center" vertical="center" wrapText="1"/>
    </xf>
    <xf numFmtId="0" fontId="33" fillId="5" borderId="7" xfId="0" applyFont="1" applyFill="1" applyBorder="1" applyAlignment="1">
      <alignment vertical="center" wrapText="1"/>
    </xf>
    <xf numFmtId="0" fontId="33" fillId="5" borderId="3" xfId="0" applyFont="1" applyFill="1" applyBorder="1" applyAlignment="1">
      <alignment horizontal="justify" vertical="top" wrapText="1"/>
    </xf>
    <xf numFmtId="0" fontId="33" fillId="0" borderId="3" xfId="0" applyFont="1" applyBorder="1" applyAlignment="1" applyProtection="1">
      <alignment horizontal="center" vertical="center" wrapText="1"/>
    </xf>
    <xf numFmtId="0" fontId="33" fillId="5" borderId="3" xfId="0" applyFont="1" applyFill="1" applyBorder="1" applyAlignment="1" applyProtection="1">
      <alignment horizontal="center" vertical="center" wrapText="1"/>
    </xf>
    <xf numFmtId="0" fontId="33" fillId="0" borderId="5" xfId="0" applyFont="1" applyBorder="1" applyAlignment="1" applyProtection="1">
      <alignment horizontal="center" vertical="center" wrapText="1"/>
    </xf>
    <xf numFmtId="0" fontId="33" fillId="5" borderId="3" xfId="0" applyFont="1" applyFill="1" applyBorder="1" applyAlignment="1" applyProtection="1">
      <alignment horizontal="center" vertical="center" wrapText="1"/>
    </xf>
    <xf numFmtId="0" fontId="51" fillId="5" borderId="0" xfId="0" applyFont="1" applyFill="1" applyBorder="1" applyAlignment="1" applyProtection="1">
      <alignment horizontal="center" vertical="center" wrapText="1"/>
    </xf>
    <xf numFmtId="0" fontId="0" fillId="0" borderId="0" xfId="0" applyFont="1" applyBorder="1" applyAlignment="1">
      <alignment horizontal="justify" vertical="center" wrapText="1"/>
    </xf>
    <xf numFmtId="0" fontId="52" fillId="0" borderId="0" xfId="0" applyFont="1" applyAlignment="1" applyProtection="1">
      <alignment horizontal="center" vertical="center" wrapText="1"/>
    </xf>
    <xf numFmtId="0" fontId="32" fillId="5" borderId="19" xfId="0" applyFont="1" applyFill="1" applyBorder="1" applyAlignment="1" applyProtection="1">
      <alignment horizontal="center" vertical="center" wrapText="1"/>
    </xf>
    <xf numFmtId="0" fontId="31" fillId="0" borderId="19" xfId="0" applyFont="1" applyBorder="1" applyAlignment="1" applyProtection="1">
      <alignment vertical="center" wrapText="1"/>
    </xf>
    <xf numFmtId="0" fontId="31" fillId="0" borderId="19" xfId="0" applyFont="1" applyBorder="1" applyAlignment="1" applyProtection="1">
      <alignment horizontal="center" vertical="center" wrapText="1"/>
    </xf>
    <xf numFmtId="0" fontId="31" fillId="0" borderId="20" xfId="0" applyFont="1" applyBorder="1" applyAlignment="1" applyProtection="1">
      <alignment vertical="center" wrapText="1"/>
    </xf>
    <xf numFmtId="164" fontId="31" fillId="5" borderId="0" xfId="0" applyNumberFormat="1" applyFont="1" applyFill="1" applyBorder="1" applyAlignment="1" applyProtection="1">
      <alignment horizontal="center" vertical="center" wrapText="1"/>
    </xf>
    <xf numFmtId="0" fontId="31" fillId="0" borderId="0" xfId="0" applyFont="1" applyBorder="1" applyAlignment="1" applyProtection="1">
      <alignment horizontal="center" vertical="center" wrapText="1"/>
    </xf>
    <xf numFmtId="0" fontId="31" fillId="0" borderId="24" xfId="0" applyFont="1" applyBorder="1" applyAlignment="1" applyProtection="1">
      <alignment vertical="center" wrapText="1"/>
    </xf>
    <xf numFmtId="0" fontId="31" fillId="2" borderId="17" xfId="0" applyFont="1" applyFill="1" applyBorder="1" applyAlignment="1" applyProtection="1">
      <alignment horizontal="center" vertical="center" wrapText="1"/>
    </xf>
    <xf numFmtId="0" fontId="31" fillId="2" borderId="22" xfId="0" applyFont="1" applyFill="1" applyBorder="1" applyAlignment="1" applyProtection="1">
      <alignment horizontal="center" vertical="center" wrapText="1"/>
    </xf>
    <xf numFmtId="0" fontId="54" fillId="15" borderId="3" xfId="0" applyFont="1" applyFill="1" applyBorder="1" applyAlignment="1" applyProtection="1">
      <alignment horizontal="center" vertical="center"/>
    </xf>
    <xf numFmtId="0" fontId="54" fillId="18" borderId="3" xfId="0" applyFont="1" applyFill="1" applyBorder="1" applyAlignment="1" applyProtection="1">
      <alignment horizontal="center" vertical="center"/>
    </xf>
    <xf numFmtId="0" fontId="54" fillId="4" borderId="3" xfId="0" applyFont="1" applyFill="1" applyBorder="1" applyAlignment="1" applyProtection="1">
      <alignment horizontal="center" vertical="center"/>
    </xf>
    <xf numFmtId="0" fontId="54" fillId="3" borderId="3" xfId="0" applyFont="1" applyFill="1" applyBorder="1" applyAlignment="1" applyProtection="1">
      <alignment horizontal="center" vertical="center"/>
    </xf>
    <xf numFmtId="0" fontId="54" fillId="15" borderId="3" xfId="0" applyFont="1" applyFill="1" applyBorder="1" applyAlignment="1" applyProtection="1">
      <alignment horizontal="center" vertical="center" wrapText="1"/>
    </xf>
    <xf numFmtId="0" fontId="54" fillId="18" borderId="3" xfId="0" applyFont="1" applyFill="1" applyBorder="1" applyAlignment="1" applyProtection="1">
      <alignment horizontal="center" vertical="center" wrapText="1"/>
    </xf>
    <xf numFmtId="0" fontId="54" fillId="4" borderId="3" xfId="0" applyFont="1" applyFill="1" applyBorder="1" applyAlignment="1" applyProtection="1">
      <alignment horizontal="center" vertical="center" wrapText="1"/>
    </xf>
    <xf numFmtId="0" fontId="54" fillId="3" borderId="3" xfId="0" applyFont="1" applyFill="1" applyBorder="1" applyAlignment="1" applyProtection="1">
      <alignment horizontal="center" vertical="center" wrapText="1"/>
    </xf>
    <xf numFmtId="0" fontId="54" fillId="0" borderId="3" xfId="0" applyFont="1" applyBorder="1" applyAlignment="1" applyProtection="1">
      <alignment vertical="center"/>
    </xf>
    <xf numFmtId="0" fontId="54" fillId="0" borderId="3" xfId="0" applyFont="1" applyBorder="1" applyAlignment="1" applyProtection="1">
      <alignment vertical="center" wrapText="1"/>
    </xf>
    <xf numFmtId="0" fontId="55" fillId="25" borderId="3" xfId="0" applyFont="1" applyFill="1" applyBorder="1" applyAlignment="1" applyProtection="1">
      <alignment horizontal="center"/>
    </xf>
    <xf numFmtId="0" fontId="55" fillId="27" borderId="3" xfId="0" applyFont="1" applyFill="1" applyBorder="1" applyAlignment="1" applyProtection="1">
      <alignment horizontal="center"/>
    </xf>
    <xf numFmtId="0" fontId="55" fillId="28" borderId="3" xfId="0" applyFont="1" applyFill="1" applyBorder="1" applyAlignment="1" applyProtection="1">
      <alignment horizontal="center"/>
    </xf>
    <xf numFmtId="0" fontId="55" fillId="13" borderId="3" xfId="0" applyFont="1" applyFill="1" applyBorder="1" applyAlignment="1" applyProtection="1">
      <alignment horizontal="center"/>
    </xf>
    <xf numFmtId="0" fontId="55" fillId="14" borderId="3" xfId="0" applyFont="1" applyFill="1" applyBorder="1" applyAlignment="1" applyProtection="1">
      <alignment horizontal="center"/>
    </xf>
    <xf numFmtId="0" fontId="56" fillId="26" borderId="3" xfId="0" applyFont="1" applyFill="1" applyBorder="1" applyAlignment="1" applyProtection="1">
      <alignment horizontal="center" vertical="center" wrapText="1"/>
    </xf>
    <xf numFmtId="0" fontId="56" fillId="0" borderId="3" xfId="0" applyFont="1" applyBorder="1" applyAlignment="1" applyProtection="1">
      <alignment horizontal="center" vertical="center" wrapText="1"/>
    </xf>
    <xf numFmtId="0" fontId="33" fillId="0" borderId="3" xfId="0" applyFont="1" applyFill="1" applyBorder="1" applyAlignment="1" applyProtection="1">
      <alignment horizontal="center" vertical="center" wrapText="1"/>
    </xf>
    <xf numFmtId="0" fontId="33" fillId="5" borderId="5" xfId="0" applyFont="1" applyFill="1" applyBorder="1" applyAlignment="1">
      <alignment horizontal="justify" vertical="center" wrapText="1"/>
    </xf>
    <xf numFmtId="0" fontId="33" fillId="5" borderId="6" xfId="0" applyFont="1" applyFill="1" applyBorder="1" applyAlignment="1">
      <alignment horizontal="justify" vertical="center" wrapText="1"/>
    </xf>
    <xf numFmtId="0" fontId="33" fillId="5" borderId="3" xfId="0" applyFont="1" applyFill="1" applyBorder="1" applyAlignment="1">
      <alignment horizontal="justify" vertical="center" wrapText="1"/>
    </xf>
    <xf numFmtId="0" fontId="33" fillId="5" borderId="5"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3" fillId="5" borderId="3" xfId="0" applyFont="1" applyFill="1" applyBorder="1" applyAlignment="1">
      <alignment horizontal="center" vertical="center" wrapText="1"/>
    </xf>
    <xf numFmtId="0" fontId="33" fillId="5" borderId="3" xfId="0" applyFont="1" applyFill="1" applyBorder="1" applyAlignment="1" applyProtection="1">
      <alignment horizontal="center" vertical="center" wrapText="1"/>
    </xf>
    <xf numFmtId="0" fontId="60" fillId="5" borderId="3" xfId="0" applyFont="1" applyFill="1" applyBorder="1" applyAlignment="1">
      <alignment horizontal="justify" vertical="center" wrapText="1"/>
    </xf>
    <xf numFmtId="0" fontId="60" fillId="5" borderId="3" xfId="0" applyFont="1" applyFill="1" applyBorder="1" applyAlignment="1">
      <alignment horizontal="center" vertical="center" wrapText="1"/>
    </xf>
    <xf numFmtId="0" fontId="60" fillId="6" borderId="3" xfId="2" applyFont="1" applyFill="1" applyBorder="1" applyAlignment="1" applyProtection="1">
      <alignment horizontal="center" vertical="center" wrapText="1"/>
      <protection locked="0"/>
    </xf>
    <xf numFmtId="168" fontId="60" fillId="6" borderId="3" xfId="0" applyNumberFormat="1" applyFont="1" applyFill="1" applyBorder="1" applyAlignment="1">
      <alignment horizontal="center" vertical="center" wrapText="1"/>
    </xf>
    <xf numFmtId="1" fontId="60" fillId="5" borderId="3" xfId="0" applyNumberFormat="1" applyFont="1" applyFill="1" applyBorder="1" applyAlignment="1" applyProtection="1">
      <alignment horizontal="center" vertical="center" wrapText="1"/>
    </xf>
    <xf numFmtId="0" fontId="60" fillId="5" borderId="3" xfId="0" applyFont="1" applyFill="1" applyBorder="1" applyAlignment="1" applyProtection="1">
      <alignment horizontal="center" vertical="center" wrapText="1"/>
    </xf>
    <xf numFmtId="0" fontId="52" fillId="5" borderId="3" xfId="0" applyFont="1" applyFill="1" applyBorder="1" applyAlignment="1">
      <alignment horizontal="center" vertical="center" wrapText="1"/>
    </xf>
    <xf numFmtId="0" fontId="60" fillId="5" borderId="5" xfId="0" applyFont="1" applyFill="1" applyBorder="1" applyAlignment="1">
      <alignment horizontal="justify" vertical="center" wrapText="1"/>
    </xf>
    <xf numFmtId="0" fontId="61" fillId="0" borderId="3" xfId="0" applyFont="1" applyBorder="1" applyAlignment="1">
      <alignment horizontal="justify" vertical="center" wrapText="1"/>
    </xf>
    <xf numFmtId="9" fontId="60" fillId="6" borderId="3" xfId="2" applyNumberFormat="1" applyFont="1" applyFill="1" applyBorder="1" applyAlignment="1" applyProtection="1">
      <alignment horizontal="center" vertical="center" wrapText="1"/>
      <protection locked="0"/>
    </xf>
    <xf numFmtId="0" fontId="52" fillId="5" borderId="5" xfId="0" applyFont="1" applyFill="1" applyBorder="1" applyAlignment="1">
      <alignment horizontal="center" vertical="center" wrapText="1"/>
    </xf>
    <xf numFmtId="0" fontId="61" fillId="0" borderId="0" xfId="0" applyFont="1" applyAlignment="1">
      <alignment horizontal="justify" vertical="center" wrapText="1"/>
    </xf>
    <xf numFmtId="0" fontId="60" fillId="0" borderId="3" xfId="0" applyFont="1" applyFill="1" applyBorder="1" applyAlignment="1">
      <alignment horizontal="justify" vertical="center" wrapText="1"/>
    </xf>
    <xf numFmtId="0" fontId="60" fillId="0" borderId="3" xfId="0" applyFont="1" applyFill="1" applyBorder="1" applyAlignment="1">
      <alignment horizontal="center" vertical="center" wrapText="1"/>
    </xf>
    <xf numFmtId="9" fontId="60" fillId="0" borderId="3" xfId="2" applyNumberFormat="1" applyFont="1" applyFill="1" applyBorder="1" applyAlignment="1" applyProtection="1">
      <alignment horizontal="center" vertical="center" wrapText="1"/>
      <protection locked="0"/>
    </xf>
    <xf numFmtId="0" fontId="60" fillId="0" borderId="3" xfId="0" applyFont="1" applyFill="1" applyBorder="1" applyAlignment="1" applyProtection="1">
      <alignment horizontal="center" vertical="center" wrapText="1"/>
    </xf>
    <xf numFmtId="0" fontId="61" fillId="0" borderId="3" xfId="0" applyFont="1" applyFill="1" applyBorder="1" applyAlignment="1">
      <alignment horizontal="justify" vertical="center" wrapText="1"/>
    </xf>
    <xf numFmtId="0" fontId="61" fillId="0" borderId="3" xfId="0" applyFont="1" applyFill="1" applyBorder="1" applyAlignment="1">
      <alignment horizontal="center" vertical="center" wrapText="1"/>
    </xf>
    <xf numFmtId="9" fontId="61" fillId="0" borderId="3" xfId="2" applyNumberFormat="1" applyFont="1" applyFill="1" applyBorder="1" applyAlignment="1" applyProtection="1">
      <alignment horizontal="center" vertical="center" wrapText="1"/>
      <protection locked="0"/>
    </xf>
    <xf numFmtId="0" fontId="61" fillId="0" borderId="3" xfId="0" applyFont="1" applyFill="1" applyBorder="1" applyAlignment="1" applyProtection="1">
      <alignment horizontal="center" vertical="center" wrapText="1"/>
    </xf>
    <xf numFmtId="0" fontId="11" fillId="0" borderId="3" xfId="0" applyFont="1" applyFill="1" applyBorder="1" applyAlignment="1">
      <alignment horizontal="center" vertical="center" wrapText="1"/>
    </xf>
    <xf numFmtId="0" fontId="51" fillId="5" borderId="3" xfId="0" applyFont="1" applyFill="1" applyBorder="1" applyAlignment="1" applyProtection="1">
      <alignment horizontal="centerContinuous" vertical="center" wrapText="1"/>
    </xf>
    <xf numFmtId="0" fontId="51" fillId="5" borderId="3" xfId="0" applyFont="1" applyFill="1" applyBorder="1" applyAlignment="1" applyProtection="1">
      <alignment horizontal="justify" vertical="center" wrapText="1"/>
    </xf>
    <xf numFmtId="0" fontId="62" fillId="0" borderId="0" xfId="0" applyFont="1" applyAlignment="1" applyProtection="1">
      <alignment vertical="center" wrapText="1"/>
    </xf>
    <xf numFmtId="0" fontId="63" fillId="5" borderId="3" xfId="0" applyFont="1" applyFill="1" applyBorder="1" applyAlignment="1" applyProtection="1">
      <alignment horizontal="center" vertical="center" wrapText="1"/>
    </xf>
    <xf numFmtId="1" fontId="63" fillId="5" borderId="3" xfId="0" applyNumberFormat="1" applyFont="1" applyFill="1" applyBorder="1" applyAlignment="1" applyProtection="1">
      <alignment horizontal="center" vertical="center" wrapText="1"/>
    </xf>
    <xf numFmtId="0" fontId="63" fillId="0" borderId="0" xfId="0" applyFont="1" applyAlignment="1" applyProtection="1">
      <alignment vertical="center" wrapText="1"/>
    </xf>
    <xf numFmtId="0" fontId="63" fillId="0" borderId="0" xfId="0" applyFont="1" applyFill="1" applyAlignment="1" applyProtection="1">
      <alignment vertical="center" wrapText="1"/>
    </xf>
    <xf numFmtId="0" fontId="64" fillId="0" borderId="0" xfId="0" applyFont="1" applyFill="1" applyAlignment="1" applyProtection="1">
      <alignment vertical="center" wrapText="1"/>
    </xf>
    <xf numFmtId="0" fontId="34" fillId="5" borderId="3" xfId="0" applyFont="1" applyFill="1" applyBorder="1" applyAlignment="1">
      <alignment horizontal="justify" vertical="center" wrapText="1"/>
    </xf>
    <xf numFmtId="0" fontId="0" fillId="0" borderId="3" xfId="0" applyFont="1" applyFill="1" applyBorder="1" applyAlignment="1">
      <alignment horizontal="justify" vertical="center" wrapText="1"/>
    </xf>
    <xf numFmtId="1" fontId="63" fillId="0" borderId="3" xfId="0" applyNumberFormat="1" applyFont="1" applyFill="1" applyBorder="1" applyAlignment="1" applyProtection="1">
      <alignment horizontal="center" vertical="center" wrapText="1"/>
    </xf>
    <xf numFmtId="0" fontId="63" fillId="0" borderId="3" xfId="0" applyFont="1" applyFill="1" applyBorder="1" applyAlignment="1" applyProtection="1">
      <alignment horizontal="center" vertical="center" wrapText="1"/>
    </xf>
    <xf numFmtId="1" fontId="64" fillId="0" borderId="3" xfId="0" applyNumberFormat="1" applyFont="1" applyFill="1" applyBorder="1" applyAlignment="1" applyProtection="1">
      <alignment horizontal="center" vertical="center" wrapText="1"/>
    </xf>
    <xf numFmtId="0" fontId="64" fillId="0" borderId="3" xfId="0" applyFont="1" applyFill="1" applyBorder="1" applyAlignment="1" applyProtection="1">
      <alignment horizontal="center" vertical="center" wrapText="1"/>
    </xf>
    <xf numFmtId="0" fontId="33" fillId="5" borderId="14" xfId="0" applyFont="1" applyFill="1" applyBorder="1" applyAlignment="1" applyProtection="1">
      <alignment horizontal="center" vertical="center" wrapText="1"/>
    </xf>
    <xf numFmtId="0" fontId="52" fillId="5" borderId="3" xfId="0" applyFont="1" applyFill="1" applyBorder="1" applyAlignment="1" applyProtection="1">
      <alignment horizontal="center" vertical="center" wrapText="1"/>
    </xf>
    <xf numFmtId="0" fontId="66" fillId="5" borderId="3" xfId="0" applyFont="1" applyFill="1" applyBorder="1" applyAlignment="1">
      <alignment horizontal="center" vertical="center" wrapText="1"/>
    </xf>
    <xf numFmtId="0" fontId="66" fillId="5" borderId="3" xfId="0" applyFont="1" applyFill="1" applyBorder="1" applyAlignment="1">
      <alignment horizontal="justify" vertical="center" wrapText="1"/>
    </xf>
    <xf numFmtId="49" fontId="66" fillId="5" borderId="3" xfId="0" applyNumberFormat="1" applyFont="1" applyFill="1" applyBorder="1" applyAlignment="1">
      <alignment horizontal="justify" vertical="center" wrapText="1"/>
    </xf>
    <xf numFmtId="0" fontId="66" fillId="6" borderId="3" xfId="2" applyFont="1" applyFill="1" applyBorder="1" applyAlignment="1" applyProtection="1">
      <alignment horizontal="center" vertical="center" wrapText="1"/>
      <protection locked="0"/>
    </xf>
    <xf numFmtId="1" fontId="66" fillId="5" borderId="3" xfId="0" applyNumberFormat="1" applyFont="1" applyFill="1" applyBorder="1" applyAlignment="1" applyProtection="1">
      <alignment horizontal="center" vertical="center" wrapText="1"/>
    </xf>
    <xf numFmtId="0" fontId="66" fillId="5" borderId="3" xfId="0" applyFont="1" applyFill="1" applyBorder="1" applyAlignment="1" applyProtection="1">
      <alignment horizontal="center" vertical="center" wrapText="1"/>
    </xf>
    <xf numFmtId="0" fontId="66" fillId="0" borderId="3" xfId="0" applyFont="1" applyFill="1" applyBorder="1" applyAlignment="1">
      <alignment horizontal="center" vertical="center" wrapText="1"/>
    </xf>
    <xf numFmtId="0" fontId="66" fillId="5" borderId="3" xfId="0" applyFont="1" applyFill="1" applyBorder="1" applyAlignment="1">
      <alignment vertical="center" wrapText="1"/>
    </xf>
    <xf numFmtId="0" fontId="66" fillId="0" borderId="3" xfId="0" applyFont="1" applyFill="1" applyBorder="1" applyAlignment="1">
      <alignment horizontal="justify" vertical="center" wrapText="1"/>
    </xf>
    <xf numFmtId="0" fontId="66" fillId="0" borderId="3" xfId="0" applyFont="1" applyFill="1" applyBorder="1" applyAlignment="1" applyProtection="1">
      <alignment horizontal="center" vertical="center" wrapText="1"/>
    </xf>
    <xf numFmtId="0" fontId="67" fillId="5" borderId="3" xfId="0" applyFont="1" applyFill="1" applyBorder="1" applyAlignment="1" applyProtection="1">
      <alignment horizontal="center" vertical="center" wrapText="1"/>
    </xf>
    <xf numFmtId="0" fontId="66" fillId="0" borderId="3" xfId="0" applyFont="1" applyFill="1" applyBorder="1" applyAlignment="1">
      <alignment horizontal="left" vertical="center" wrapText="1"/>
    </xf>
    <xf numFmtId="0" fontId="34" fillId="0" borderId="3" xfId="0" applyFont="1" applyBorder="1" applyAlignment="1">
      <alignment horizontal="justify" vertical="center" wrapText="1"/>
    </xf>
    <xf numFmtId="49" fontId="60" fillId="5" borderId="3" xfId="0" applyNumberFormat="1" applyFont="1" applyFill="1" applyBorder="1" applyAlignment="1">
      <alignment horizontal="justify" vertical="center" wrapText="1"/>
    </xf>
    <xf numFmtId="0" fontId="34" fillId="0" borderId="3" xfId="0" applyFont="1" applyBorder="1" applyAlignment="1">
      <alignment horizontal="justify" vertical="top" wrapText="1"/>
    </xf>
    <xf numFmtId="0" fontId="34" fillId="5" borderId="6" xfId="0" applyFont="1" applyFill="1" applyBorder="1" applyAlignment="1" applyProtection="1">
      <alignment horizontal="centerContinuous" vertical="center" wrapText="1"/>
    </xf>
    <xf numFmtId="0" fontId="33" fillId="0" borderId="6" xfId="0" applyFont="1" applyBorder="1" applyAlignment="1" applyProtection="1">
      <alignment horizontal="centerContinuous" vertical="center" wrapText="1"/>
    </xf>
    <xf numFmtId="0" fontId="34" fillId="5" borderId="3" xfId="0" applyFont="1" applyFill="1" applyBorder="1" applyAlignment="1">
      <alignment horizontal="centerContinuous" vertical="center"/>
    </xf>
    <xf numFmtId="0" fontId="33" fillId="5" borderId="3" xfId="0" applyFont="1" applyFill="1" applyBorder="1" applyAlignment="1">
      <alignment horizontal="centerContinuous" vertical="center"/>
    </xf>
    <xf numFmtId="0" fontId="34" fillId="5" borderId="3" xfId="0" applyFont="1" applyFill="1" applyBorder="1" applyAlignment="1" applyProtection="1">
      <alignment horizontal="centerContinuous" vertical="center"/>
      <protection locked="0"/>
    </xf>
    <xf numFmtId="167" fontId="34" fillId="5" borderId="3" xfId="0" applyNumberFormat="1" applyFont="1" applyFill="1" applyBorder="1" applyAlignment="1" applyProtection="1">
      <alignment horizontal="centerContinuous" vertical="center"/>
      <protection locked="0"/>
    </xf>
    <xf numFmtId="1" fontId="34" fillId="5" borderId="3" xfId="0" applyNumberFormat="1" applyFont="1" applyFill="1" applyBorder="1" applyAlignment="1" applyProtection="1">
      <alignment horizontal="centerContinuous" vertical="center"/>
    </xf>
    <xf numFmtId="0" fontId="34" fillId="5" borderId="3" xfId="0" applyFont="1" applyFill="1" applyBorder="1" applyAlignment="1" applyProtection="1">
      <alignment horizontal="centerContinuous" vertical="center"/>
    </xf>
    <xf numFmtId="0" fontId="34" fillId="5" borderId="6" xfId="0" applyFont="1" applyFill="1" applyBorder="1" applyAlignment="1" applyProtection="1">
      <alignment horizontal="centerContinuous" vertical="center"/>
    </xf>
    <xf numFmtId="9" fontId="34" fillId="5" borderId="6" xfId="1" applyFont="1" applyFill="1" applyBorder="1" applyAlignment="1" applyProtection="1">
      <alignment horizontal="centerContinuous" vertical="center"/>
    </xf>
    <xf numFmtId="1" fontId="34" fillId="5" borderId="6" xfId="0" applyNumberFormat="1" applyFont="1" applyFill="1" applyBorder="1" applyAlignment="1" applyProtection="1">
      <alignment horizontal="centerContinuous" vertical="center"/>
    </xf>
    <xf numFmtId="0" fontId="33" fillId="0" borderId="6" xfId="0" applyFont="1" applyBorder="1" applyAlignment="1" applyProtection="1">
      <alignment horizontal="centerContinuous" vertical="center"/>
    </xf>
    <xf numFmtId="0" fontId="62" fillId="5" borderId="3" xfId="0" applyFont="1" applyFill="1" applyBorder="1" applyAlignment="1">
      <alignment horizontal="center" vertical="center" wrapText="1"/>
    </xf>
    <xf numFmtId="0" fontId="51" fillId="5" borderId="3" xfId="0" applyFont="1" applyFill="1" applyBorder="1" applyAlignment="1">
      <alignment horizontal="justify" vertical="center" wrapText="1"/>
    </xf>
    <xf numFmtId="0" fontId="62" fillId="5" borderId="3" xfId="0" applyFont="1" applyFill="1" applyBorder="1" applyAlignment="1">
      <alignment horizontal="justify" vertical="center" wrapText="1"/>
    </xf>
    <xf numFmtId="49" fontId="62" fillId="5" borderId="3" xfId="0" applyNumberFormat="1" applyFont="1" applyFill="1" applyBorder="1" applyAlignment="1">
      <alignment horizontal="justify" vertical="center" wrapText="1"/>
    </xf>
    <xf numFmtId="0" fontId="62" fillId="6" borderId="3" xfId="2" applyFont="1" applyFill="1" applyBorder="1" applyAlignment="1" applyProtection="1">
      <alignment horizontal="center" vertical="center" wrapText="1"/>
      <protection locked="0"/>
    </xf>
    <xf numFmtId="172" fontId="62" fillId="6" borderId="3" xfId="0" applyNumberFormat="1" applyFont="1" applyFill="1" applyBorder="1" applyAlignment="1">
      <alignment horizontal="center" vertical="center" wrapText="1"/>
    </xf>
    <xf numFmtId="1" fontId="62" fillId="5" borderId="3" xfId="0" applyNumberFormat="1" applyFont="1" applyFill="1" applyBorder="1" applyAlignment="1" applyProtection="1">
      <alignment horizontal="center" vertical="center" wrapText="1"/>
    </xf>
    <xf numFmtId="0" fontId="62" fillId="5" borderId="3" xfId="0" applyFont="1" applyFill="1" applyBorder="1" applyAlignment="1" applyProtection="1">
      <alignment horizontal="center" vertical="center" wrapText="1"/>
    </xf>
    <xf numFmtId="9" fontId="62" fillId="5" borderId="3" xfId="1" applyFont="1" applyFill="1" applyBorder="1" applyAlignment="1" applyProtection="1">
      <alignment horizontal="center" vertical="center" wrapText="1"/>
    </xf>
    <xf numFmtId="0" fontId="62" fillId="5" borderId="3" xfId="0" applyFont="1" applyFill="1" applyBorder="1" applyAlignment="1" applyProtection="1">
      <alignment horizontal="justify" vertical="center" wrapText="1"/>
    </xf>
    <xf numFmtId="0" fontId="62" fillId="5" borderId="14" xfId="0" applyFont="1" applyFill="1" applyBorder="1" applyAlignment="1" applyProtection="1">
      <alignment horizontal="center" vertical="center" wrapText="1"/>
    </xf>
    <xf numFmtId="0" fontId="62" fillId="0" borderId="3" xfId="0" applyFont="1" applyFill="1" applyBorder="1" applyAlignment="1">
      <alignment horizontal="center" vertical="center" wrapText="1"/>
    </xf>
    <xf numFmtId="0" fontId="51" fillId="0" borderId="3" xfId="0" applyFont="1" applyBorder="1" applyAlignment="1">
      <alignment horizontal="justify" vertical="center" wrapText="1"/>
    </xf>
    <xf numFmtId="0" fontId="62" fillId="5" borderId="3" xfId="0" applyFont="1" applyFill="1" applyBorder="1" applyAlignment="1">
      <alignment vertical="center" wrapText="1"/>
    </xf>
    <xf numFmtId="0" fontId="62" fillId="0" borderId="3" xfId="0" applyFont="1" applyFill="1" applyBorder="1" applyAlignment="1">
      <alignment horizontal="justify" vertical="center" wrapText="1"/>
    </xf>
    <xf numFmtId="0" fontId="62" fillId="0" borderId="3" xfId="0" applyFont="1" applyFill="1" applyBorder="1" applyAlignment="1" applyProtection="1">
      <alignment horizontal="center" vertical="center" wrapText="1"/>
    </xf>
    <xf numFmtId="49" fontId="68" fillId="5" borderId="3" xfId="0" applyNumberFormat="1" applyFont="1" applyFill="1" applyBorder="1" applyAlignment="1">
      <alignment horizontal="justify" vertical="center" wrapText="1"/>
    </xf>
    <xf numFmtId="0" fontId="51" fillId="0" borderId="3" xfId="0" applyFont="1" applyBorder="1" applyAlignment="1">
      <alignment horizontal="justify" vertical="top" wrapText="1"/>
    </xf>
    <xf numFmtId="0" fontId="68" fillId="5" borderId="3" xfId="0" applyFont="1" applyFill="1" applyBorder="1" applyAlignment="1" applyProtection="1">
      <alignment horizontal="center" vertical="center" wrapText="1"/>
    </xf>
    <xf numFmtId="0" fontId="68" fillId="5" borderId="3" xfId="0" applyFont="1" applyFill="1" applyBorder="1" applyAlignment="1">
      <alignment horizontal="justify" vertical="center" wrapText="1"/>
    </xf>
    <xf numFmtId="49" fontId="62" fillId="0" borderId="3" xfId="0" quotePrefix="1" applyNumberFormat="1" applyFont="1" applyFill="1" applyBorder="1" applyAlignment="1">
      <alignment horizontal="justify" vertical="center" wrapText="1"/>
    </xf>
    <xf numFmtId="0" fontId="62" fillId="0" borderId="3" xfId="0" applyFont="1" applyFill="1" applyBorder="1" applyAlignment="1">
      <alignment horizontal="left" vertical="center" wrapText="1"/>
    </xf>
    <xf numFmtId="0" fontId="3" fillId="29" borderId="6" xfId="0" applyFont="1" applyFill="1" applyBorder="1" applyAlignment="1" applyProtection="1">
      <alignment vertical="center" wrapText="1"/>
    </xf>
    <xf numFmtId="0" fontId="3" fillId="29" borderId="3" xfId="0" applyFont="1" applyFill="1" applyBorder="1" applyAlignment="1" applyProtection="1">
      <alignment horizontal="center" vertical="center" wrapText="1"/>
    </xf>
    <xf numFmtId="0" fontId="3" fillId="29" borderId="3" xfId="0" applyFont="1" applyFill="1" applyBorder="1" applyAlignment="1" applyProtection="1">
      <alignment vertical="center" wrapText="1"/>
    </xf>
    <xf numFmtId="0" fontId="33" fillId="0" borderId="0" xfId="0" applyFont="1" applyAlignment="1" applyProtection="1">
      <alignment vertical="center" wrapText="1"/>
    </xf>
    <xf numFmtId="0" fontId="33" fillId="0" borderId="0" xfId="0" applyFont="1" applyFill="1" applyAlignment="1" applyProtection="1">
      <alignment vertical="center" wrapText="1"/>
    </xf>
    <xf numFmtId="0" fontId="0" fillId="0" borderId="0" xfId="0" applyFont="1" applyFill="1" applyAlignment="1" applyProtection="1">
      <alignment vertical="center" wrapText="1"/>
    </xf>
    <xf numFmtId="0" fontId="62" fillId="5" borderId="3" xfId="0" applyFont="1" applyFill="1" applyBorder="1" applyAlignment="1">
      <alignment horizontal="center" vertical="center" wrapText="1"/>
    </xf>
    <xf numFmtId="0" fontId="62" fillId="5" borderId="3" xfId="0" applyFont="1" applyFill="1" applyBorder="1" applyAlignment="1">
      <alignment horizontal="justify" vertical="center" wrapText="1"/>
    </xf>
    <xf numFmtId="168" fontId="62" fillId="6" borderId="3" xfId="0" applyNumberFormat="1" applyFont="1" applyFill="1" applyBorder="1" applyAlignment="1">
      <alignment horizontal="center" vertical="center" wrapText="1"/>
    </xf>
    <xf numFmtId="0" fontId="62" fillId="5" borderId="5" xfId="0" applyFont="1" applyFill="1" applyBorder="1" applyAlignment="1">
      <alignment horizontal="justify" vertical="center" wrapText="1"/>
    </xf>
    <xf numFmtId="0" fontId="68" fillId="0" borderId="3" xfId="0" applyFont="1" applyBorder="1" applyAlignment="1">
      <alignment horizontal="justify" vertical="center" wrapText="1"/>
    </xf>
    <xf numFmtId="9" fontId="62" fillId="6" borderId="3" xfId="2" applyNumberFormat="1" applyFont="1" applyFill="1" applyBorder="1" applyAlignment="1" applyProtection="1">
      <alignment horizontal="center" vertical="center" wrapText="1"/>
      <protection locked="0"/>
    </xf>
    <xf numFmtId="0" fontId="62" fillId="5" borderId="5" xfId="0" applyFont="1" applyFill="1" applyBorder="1" applyAlignment="1">
      <alignment horizontal="center" vertical="center" wrapText="1"/>
    </xf>
    <xf numFmtId="0" fontId="68" fillId="0" borderId="0" xfId="0" applyFont="1" applyAlignment="1">
      <alignment horizontal="justify" vertical="center" wrapText="1"/>
    </xf>
    <xf numFmtId="0" fontId="62" fillId="0" borderId="3" xfId="0" applyFont="1" applyFill="1" applyBorder="1" applyAlignment="1">
      <alignment horizontal="justify" vertical="center" wrapText="1"/>
    </xf>
    <xf numFmtId="9" fontId="62" fillId="0" borderId="3" xfId="2" applyNumberFormat="1" applyFont="1" applyFill="1" applyBorder="1" applyAlignment="1" applyProtection="1">
      <alignment horizontal="center" vertical="center" wrapText="1"/>
      <protection locked="0"/>
    </xf>
    <xf numFmtId="1" fontId="62" fillId="0" borderId="3" xfId="0" applyNumberFormat="1" applyFont="1" applyFill="1" applyBorder="1" applyAlignment="1" applyProtection="1">
      <alignment horizontal="center" vertical="center" wrapText="1"/>
    </xf>
    <xf numFmtId="0" fontId="62" fillId="0" borderId="3" xfId="0" applyFont="1" applyFill="1" applyBorder="1" applyAlignment="1">
      <alignment horizontal="center" vertical="center" wrapText="1"/>
    </xf>
    <xf numFmtId="0" fontId="62" fillId="0" borderId="3" xfId="2" applyFont="1" applyFill="1" applyBorder="1" applyAlignment="1" applyProtection="1">
      <alignment horizontal="center" vertical="center" wrapText="1"/>
      <protection locked="0"/>
    </xf>
    <xf numFmtId="0" fontId="68" fillId="0" borderId="3" xfId="0" applyFont="1" applyFill="1" applyBorder="1" applyAlignment="1">
      <alignment horizontal="justify" vertical="center" wrapText="1"/>
    </xf>
    <xf numFmtId="0" fontId="68" fillId="0" borderId="3" xfId="0" applyFont="1" applyFill="1" applyBorder="1" applyAlignment="1">
      <alignment horizontal="center" vertical="center" wrapText="1"/>
    </xf>
    <xf numFmtId="0" fontId="68" fillId="0" borderId="3" xfId="2" applyFont="1" applyFill="1" applyBorder="1" applyAlignment="1" applyProtection="1">
      <alignment horizontal="center" vertical="center" wrapText="1"/>
      <protection locked="0"/>
    </xf>
    <xf numFmtId="1" fontId="68" fillId="0" borderId="3" xfId="0" applyNumberFormat="1" applyFont="1" applyFill="1" applyBorder="1" applyAlignment="1" applyProtection="1">
      <alignment horizontal="center" vertical="center" wrapText="1"/>
    </xf>
    <xf numFmtId="0" fontId="68" fillId="0" borderId="3" xfId="0" applyFont="1" applyFill="1" applyBorder="1" applyAlignment="1" applyProtection="1">
      <alignment horizontal="center" vertical="center" wrapText="1"/>
    </xf>
    <xf numFmtId="9" fontId="68" fillId="0" borderId="3" xfId="2" applyNumberFormat="1" applyFont="1" applyFill="1" applyBorder="1" applyAlignment="1" applyProtection="1">
      <alignment horizontal="center" vertical="center" wrapText="1"/>
      <protection locked="0"/>
    </xf>
    <xf numFmtId="0" fontId="51" fillId="5" borderId="3" xfId="0" applyFont="1" applyFill="1" applyBorder="1" applyAlignment="1">
      <alignment horizontal="justify" vertical="top" wrapText="1"/>
    </xf>
    <xf numFmtId="0" fontId="6" fillId="5" borderId="3" xfId="0" applyFont="1" applyFill="1" applyBorder="1" applyAlignment="1">
      <alignment horizontal="center" vertical="center" wrapText="1"/>
    </xf>
    <xf numFmtId="0" fontId="6" fillId="5" borderId="3" xfId="0" applyFont="1" applyFill="1" applyBorder="1" applyAlignment="1">
      <alignment horizontal="justify" vertical="center" wrapText="1"/>
    </xf>
    <xf numFmtId="0" fontId="62" fillId="5" borderId="3" xfId="2" applyFont="1" applyFill="1" applyBorder="1" applyAlignment="1" applyProtection="1">
      <alignment horizontal="center" vertical="center" wrapText="1"/>
      <protection locked="0"/>
    </xf>
    <xf numFmtId="9" fontId="62" fillId="5" borderId="3" xfId="2" applyNumberFormat="1" applyFont="1" applyFill="1" applyBorder="1" applyAlignment="1" applyProtection="1">
      <alignment horizontal="center" vertical="center" wrapText="1"/>
      <protection locked="0"/>
    </xf>
    <xf numFmtId="0" fontId="62" fillId="5" borderId="3" xfId="0" applyFont="1" applyFill="1" applyBorder="1" applyAlignment="1" applyProtection="1">
      <alignment horizontal="justify" vertical="center" wrapText="1"/>
      <protection locked="0"/>
    </xf>
    <xf numFmtId="0" fontId="62" fillId="5" borderId="3" xfId="0" applyFont="1" applyFill="1" applyBorder="1" applyAlignment="1" applyProtection="1">
      <alignment horizontal="center" vertical="center" wrapText="1"/>
      <protection locked="0"/>
    </xf>
    <xf numFmtId="0" fontId="75" fillId="5" borderId="19" xfId="0" applyFont="1" applyFill="1" applyBorder="1" applyAlignment="1" applyProtection="1">
      <alignment horizontal="center" vertical="center" wrapText="1"/>
    </xf>
    <xf numFmtId="0" fontId="52" fillId="0" borderId="19" xfId="0" applyFont="1" applyBorder="1" applyAlignment="1" applyProtection="1">
      <alignment vertical="center" wrapText="1"/>
    </xf>
    <xf numFmtId="0" fontId="52" fillId="0" borderId="19" xfId="0" applyFont="1" applyBorder="1" applyAlignment="1" applyProtection="1">
      <alignment horizontal="center" vertical="center" wrapText="1"/>
    </xf>
    <xf numFmtId="0" fontId="52" fillId="0" borderId="20" xfId="0" applyFont="1" applyBorder="1" applyAlignment="1" applyProtection="1">
      <alignment vertical="center" wrapText="1"/>
    </xf>
    <xf numFmtId="0" fontId="52" fillId="0" borderId="0" xfId="0" applyFont="1" applyAlignment="1" applyProtection="1">
      <alignment vertical="center" wrapText="1"/>
    </xf>
    <xf numFmtId="164" fontId="52" fillId="5" borderId="0" xfId="0" applyNumberFormat="1" applyFont="1" applyFill="1" applyBorder="1" applyAlignment="1" applyProtection="1">
      <alignment horizontal="center" vertical="center" wrapText="1"/>
    </xf>
    <xf numFmtId="0" fontId="52" fillId="0" borderId="0" xfId="0" applyFont="1" applyBorder="1" applyAlignment="1" applyProtection="1">
      <alignment vertical="center" wrapText="1"/>
    </xf>
    <xf numFmtId="0" fontId="52" fillId="0" borderId="0" xfId="0" applyFont="1" applyBorder="1" applyAlignment="1" applyProtection="1">
      <alignment horizontal="center" vertical="center" wrapText="1"/>
    </xf>
    <xf numFmtId="0" fontId="52" fillId="0" borderId="24" xfId="0" applyFont="1" applyBorder="1" applyAlignment="1" applyProtection="1">
      <alignment vertical="center" wrapText="1"/>
    </xf>
    <xf numFmtId="0" fontId="52" fillId="2" borderId="17" xfId="0" applyFont="1" applyFill="1" applyBorder="1" applyAlignment="1" applyProtection="1">
      <alignment horizontal="center" vertical="center" wrapText="1"/>
    </xf>
    <xf numFmtId="0" fontId="52" fillId="2" borderId="22"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wrapText="1"/>
    </xf>
    <xf numFmtId="0" fontId="34" fillId="5" borderId="19" xfId="0" applyFont="1" applyFill="1" applyBorder="1" applyAlignment="1" applyProtection="1">
      <alignment horizontal="center" vertical="center" wrapText="1"/>
    </xf>
    <xf numFmtId="0" fontId="33" fillId="0" borderId="19" xfId="0" applyFont="1" applyBorder="1" applyAlignment="1" applyProtection="1">
      <alignment vertical="center" wrapText="1"/>
    </xf>
    <xf numFmtId="0" fontId="33" fillId="0" borderId="19" xfId="0" applyFont="1" applyBorder="1" applyAlignment="1" applyProtection="1">
      <alignment horizontal="center" vertical="center" wrapText="1"/>
    </xf>
    <xf numFmtId="0" fontId="33" fillId="0" borderId="20" xfId="0" applyFont="1" applyBorder="1" applyAlignment="1" applyProtection="1">
      <alignment vertical="center" wrapText="1"/>
    </xf>
    <xf numFmtId="164" fontId="33" fillId="5" borderId="0" xfId="0" applyNumberFormat="1" applyFont="1" applyFill="1" applyBorder="1" applyAlignment="1" applyProtection="1">
      <alignment horizontal="center" vertical="center" wrapText="1"/>
    </xf>
    <xf numFmtId="0" fontId="33" fillId="0" borderId="0" xfId="0" applyFont="1" applyBorder="1" applyAlignment="1" applyProtection="1">
      <alignment vertical="center" wrapText="1"/>
    </xf>
    <xf numFmtId="0" fontId="33" fillId="0" borderId="0" xfId="0" applyFont="1" applyBorder="1" applyAlignment="1" applyProtection="1">
      <alignment horizontal="center" vertical="center" wrapText="1"/>
    </xf>
    <xf numFmtId="0" fontId="33" fillId="0" borderId="24" xfId="0" applyFont="1" applyBorder="1" applyAlignment="1" applyProtection="1">
      <alignment vertical="center" wrapText="1"/>
    </xf>
    <xf numFmtId="0" fontId="33" fillId="2" borderId="17" xfId="0" applyFont="1" applyFill="1" applyBorder="1" applyAlignment="1" applyProtection="1">
      <alignment horizontal="center" vertical="center" wrapText="1"/>
    </xf>
    <xf numFmtId="0" fontId="33" fillId="2" borderId="22"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51" fillId="5" borderId="19" xfId="0" applyFont="1" applyFill="1" applyBorder="1" applyAlignment="1" applyProtection="1">
      <alignment horizontal="center" vertical="center" wrapText="1"/>
    </xf>
    <xf numFmtId="0" fontId="62" fillId="0" borderId="19" xfId="0" applyFont="1" applyBorder="1" applyAlignment="1" applyProtection="1">
      <alignment vertical="center" wrapText="1"/>
    </xf>
    <xf numFmtId="0" fontId="62" fillId="0" borderId="19" xfId="0" applyFont="1" applyBorder="1" applyAlignment="1" applyProtection="1">
      <alignment horizontal="center" vertical="center" wrapText="1"/>
    </xf>
    <xf numFmtId="0" fontId="62" fillId="0" borderId="20" xfId="0" applyFont="1" applyBorder="1" applyAlignment="1" applyProtection="1">
      <alignment vertical="center" wrapText="1"/>
    </xf>
    <xf numFmtId="164" fontId="62" fillId="5" borderId="0" xfId="0" applyNumberFormat="1" applyFont="1" applyFill="1" applyBorder="1" applyAlignment="1" applyProtection="1">
      <alignment horizontal="center" vertical="center" wrapText="1"/>
    </xf>
    <xf numFmtId="0" fontId="62" fillId="0" borderId="0" xfId="0" applyFont="1" applyBorder="1" applyAlignment="1" applyProtection="1">
      <alignment vertical="center" wrapText="1"/>
    </xf>
    <xf numFmtId="0" fontId="62" fillId="0" borderId="0" xfId="0" applyFont="1" applyBorder="1" applyAlignment="1" applyProtection="1">
      <alignment horizontal="center" vertical="center" wrapText="1"/>
    </xf>
    <xf numFmtId="0" fontId="62" fillId="0" borderId="24" xfId="0" applyFont="1" applyBorder="1" applyAlignment="1" applyProtection="1">
      <alignment vertical="center" wrapText="1"/>
    </xf>
    <xf numFmtId="0" fontId="62" fillId="2" borderId="17" xfId="0" applyFont="1" applyFill="1" applyBorder="1" applyAlignment="1" applyProtection="1">
      <alignment horizontal="center" vertical="center" wrapText="1"/>
    </xf>
    <xf numFmtId="0" fontId="62" fillId="2" borderId="22" xfId="0" applyFont="1" applyFill="1" applyBorder="1" applyAlignment="1" applyProtection="1">
      <alignment horizontal="center" vertical="center" wrapText="1"/>
    </xf>
    <xf numFmtId="0" fontId="62" fillId="0" borderId="0" xfId="0" applyFont="1" applyFill="1" applyBorder="1" applyAlignment="1" applyProtection="1">
      <alignment horizontal="center" vertical="center" wrapText="1"/>
    </xf>
    <xf numFmtId="171" fontId="0" fillId="0" borderId="0" xfId="1" applyNumberFormat="1" applyFont="1" applyAlignment="1">
      <alignment horizontal="center"/>
    </xf>
    <xf numFmtId="0" fontId="38" fillId="5" borderId="3" xfId="0" applyFont="1" applyFill="1" applyBorder="1" applyAlignment="1">
      <alignment horizontal="justify" vertical="top" wrapText="1"/>
    </xf>
    <xf numFmtId="0" fontId="33" fillId="5" borderId="3" xfId="0" applyFont="1" applyFill="1" applyBorder="1" applyAlignment="1">
      <alignment horizontal="justify" vertical="top" wrapText="1"/>
    </xf>
    <xf numFmtId="49" fontId="33" fillId="5" borderId="3" xfId="0" applyNumberFormat="1" applyFont="1" applyFill="1" applyBorder="1" applyAlignment="1">
      <alignment horizontal="justify" vertical="top" wrapText="1"/>
    </xf>
    <xf numFmtId="0" fontId="62" fillId="30" borderId="3" xfId="0" applyFont="1" applyFill="1" applyBorder="1" applyAlignment="1" applyProtection="1">
      <alignment horizontal="center" vertical="center" wrapText="1"/>
    </xf>
    <xf numFmtId="0" fontId="3" fillId="5" borderId="3" xfId="0" applyFont="1" applyFill="1" applyBorder="1" applyAlignment="1" applyProtection="1">
      <alignment horizontal="justify" vertical="top" wrapText="1"/>
    </xf>
    <xf numFmtId="0" fontId="3" fillId="5" borderId="5" xfId="0" applyFont="1" applyFill="1" applyBorder="1" applyAlignment="1" applyProtection="1">
      <alignment vertical="center" wrapText="1"/>
    </xf>
    <xf numFmtId="0" fontId="33" fillId="0" borderId="3" xfId="0" applyFont="1" applyFill="1" applyBorder="1" applyAlignment="1">
      <alignment horizontal="justify" vertical="center" wrapText="1"/>
    </xf>
    <xf numFmtId="0" fontId="33" fillId="5" borderId="3" xfId="0" applyFont="1" applyFill="1" applyBorder="1" applyAlignment="1">
      <alignment horizontal="justify" vertical="center" wrapText="1"/>
    </xf>
    <xf numFmtId="0" fontId="33" fillId="5" borderId="3" xfId="0" applyFont="1" applyFill="1" applyBorder="1" applyAlignment="1">
      <alignment horizontal="center" vertical="center" wrapText="1"/>
    </xf>
    <xf numFmtId="0" fontId="33" fillId="5" borderId="3" xfId="0" applyFont="1" applyFill="1" applyBorder="1" applyAlignment="1" applyProtection="1">
      <alignment horizontal="center" vertical="center" wrapText="1"/>
    </xf>
    <xf numFmtId="0" fontId="33" fillId="0" borderId="3" xfId="0" applyFont="1" applyFill="1" applyBorder="1" applyAlignment="1">
      <alignment horizontal="center" vertical="center" wrapText="1"/>
    </xf>
    <xf numFmtId="0" fontId="2" fillId="29" borderId="6" xfId="0" applyFont="1" applyFill="1" applyBorder="1" applyAlignment="1">
      <alignment horizontal="center" vertical="center" wrapText="1"/>
    </xf>
    <xf numFmtId="0" fontId="2" fillId="29" borderId="3" xfId="0" applyFont="1" applyFill="1" applyBorder="1" applyAlignment="1">
      <alignment horizontal="center" vertical="center" wrapText="1"/>
    </xf>
    <xf numFmtId="0" fontId="33" fillId="5" borderId="3" xfId="0" applyFont="1" applyFill="1" applyBorder="1" applyAlignment="1">
      <alignment horizontal="justify" vertical="center" wrapText="1"/>
    </xf>
    <xf numFmtId="0" fontId="62" fillId="5" borderId="3" xfId="0" applyFont="1" applyFill="1" applyBorder="1" applyAlignment="1">
      <alignment horizontal="justify" vertical="center" wrapText="1"/>
    </xf>
    <xf numFmtId="0" fontId="62" fillId="5" borderId="5" xfId="0" applyFont="1" applyFill="1" applyBorder="1" applyAlignment="1">
      <alignment horizontal="center" vertical="center" wrapText="1"/>
    </xf>
    <xf numFmtId="0" fontId="62" fillId="5" borderId="6" xfId="0" applyFont="1" applyFill="1" applyBorder="1" applyAlignment="1">
      <alignment horizontal="center" vertical="center" wrapText="1"/>
    </xf>
    <xf numFmtId="0" fontId="51" fillId="5" borderId="6" xfId="0" applyFont="1" applyFill="1" applyBorder="1" applyAlignment="1">
      <alignment horizontal="justify" vertical="center" wrapText="1"/>
    </xf>
    <xf numFmtId="0" fontId="62" fillId="5" borderId="3" xfId="0" applyFont="1" applyFill="1" applyBorder="1" applyAlignment="1">
      <alignment horizontal="center" vertical="center" wrapText="1"/>
    </xf>
    <xf numFmtId="0" fontId="62" fillId="5" borderId="5" xfId="0" applyFont="1" applyFill="1" applyBorder="1" applyAlignment="1">
      <alignment horizontal="justify" vertical="center" wrapText="1"/>
    </xf>
    <xf numFmtId="0" fontId="62" fillId="5" borderId="6" xfId="0" applyFont="1" applyFill="1" applyBorder="1" applyAlignment="1">
      <alignment horizontal="justify" vertical="center" wrapText="1"/>
    </xf>
    <xf numFmtId="0" fontId="33" fillId="5" borderId="3" xfId="0" applyFont="1" applyFill="1" applyBorder="1" applyAlignment="1">
      <alignment vertical="center" wrapText="1"/>
    </xf>
    <xf numFmtId="49" fontId="0" fillId="5" borderId="3" xfId="0" applyNumberFormat="1" applyFont="1" applyFill="1" applyBorder="1" applyAlignment="1">
      <alignment horizontal="justify" vertical="center" wrapText="1"/>
    </xf>
    <xf numFmtId="0" fontId="0" fillId="5" borderId="3" xfId="0" applyFont="1" applyFill="1" applyBorder="1" applyAlignment="1" applyProtection="1">
      <alignment horizontal="center" vertical="center" wrapText="1"/>
    </xf>
    <xf numFmtId="0" fontId="0" fillId="5" borderId="3" xfId="0" applyFont="1" applyFill="1" applyBorder="1" applyAlignment="1">
      <alignment horizontal="justify" vertical="center" wrapText="1"/>
    </xf>
    <xf numFmtId="49" fontId="33" fillId="0" borderId="3" xfId="0" quotePrefix="1" applyNumberFormat="1" applyFont="1" applyFill="1" applyBorder="1" applyAlignment="1">
      <alignment horizontal="justify" vertical="center" wrapText="1"/>
    </xf>
    <xf numFmtId="0" fontId="33" fillId="0" borderId="3" xfId="0" applyFont="1" applyFill="1" applyBorder="1" applyAlignment="1">
      <alignment horizontal="left" vertical="center" wrapText="1"/>
    </xf>
    <xf numFmtId="0" fontId="33" fillId="0" borderId="3" xfId="0" applyFont="1" applyBorder="1" applyAlignment="1" applyProtection="1">
      <alignment horizontal="center" vertical="center" wrapText="1"/>
    </xf>
    <xf numFmtId="0" fontId="33" fillId="5" borderId="3" xfId="0" applyFont="1" applyFill="1" applyBorder="1" applyAlignment="1">
      <alignment horizontal="center" vertical="center" wrapText="1"/>
    </xf>
    <xf numFmtId="0" fontId="33" fillId="5" borderId="3" xfId="0" applyFont="1" applyFill="1" applyBorder="1" applyAlignment="1" applyProtection="1">
      <alignment horizontal="center" vertical="center" wrapText="1"/>
    </xf>
    <xf numFmtId="0" fontId="3" fillId="5" borderId="5" xfId="0" applyFont="1" applyFill="1" applyBorder="1" applyAlignment="1">
      <alignment horizontal="justify" vertical="center" wrapText="1"/>
    </xf>
    <xf numFmtId="0" fontId="3" fillId="5" borderId="5"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3" xfId="0" applyFont="1" applyFill="1" applyBorder="1" applyAlignment="1">
      <alignment horizontal="justify" vertical="center" wrapText="1"/>
    </xf>
    <xf numFmtId="0" fontId="3" fillId="5" borderId="3" xfId="0" applyFont="1" applyFill="1" applyBorder="1" applyAlignment="1" applyProtection="1">
      <alignment horizontal="center" vertical="center" wrapText="1"/>
    </xf>
    <xf numFmtId="0" fontId="59" fillId="0" borderId="0" xfId="0" applyFont="1" applyAlignment="1">
      <alignment horizontal="centerContinuous" vertical="center"/>
    </xf>
    <xf numFmtId="9" fontId="34" fillId="5" borderId="3" xfId="1" applyFont="1" applyFill="1" applyBorder="1" applyAlignment="1" applyProtection="1">
      <alignment horizontal="centerContinuous" vertical="center"/>
    </xf>
    <xf numFmtId="0" fontId="33" fillId="0" borderId="3" xfId="0" applyFont="1" applyBorder="1" applyAlignment="1" applyProtection="1">
      <alignment horizontal="centerContinuous" vertical="center"/>
    </xf>
    <xf numFmtId="0" fontId="3" fillId="0" borderId="0" xfId="0" applyFont="1" applyAlignment="1" applyProtection="1">
      <alignment vertical="center"/>
    </xf>
    <xf numFmtId="0" fontId="66" fillId="5" borderId="3" xfId="0" applyFont="1" applyFill="1" applyBorder="1" applyAlignment="1">
      <alignment horizontal="center" vertical="center"/>
    </xf>
    <xf numFmtId="0" fontId="66" fillId="6" borderId="3" xfId="2" applyFont="1" applyFill="1" applyBorder="1" applyAlignment="1" applyProtection="1">
      <alignment horizontal="center" vertical="center"/>
      <protection locked="0"/>
    </xf>
    <xf numFmtId="14" fontId="66" fillId="6" borderId="3" xfId="0" applyNumberFormat="1" applyFont="1" applyFill="1" applyBorder="1" applyAlignment="1">
      <alignment horizontal="center" vertical="center"/>
    </xf>
    <xf numFmtId="1" fontId="66" fillId="5" borderId="3" xfId="0" applyNumberFormat="1" applyFont="1" applyFill="1" applyBorder="1" applyAlignment="1" applyProtection="1">
      <alignment horizontal="center" vertical="center"/>
    </xf>
    <xf numFmtId="0" fontId="33" fillId="5" borderId="3" xfId="0" applyFont="1" applyFill="1" applyBorder="1" applyAlignment="1" applyProtection="1">
      <alignment horizontal="center" vertical="center"/>
    </xf>
    <xf numFmtId="9" fontId="33" fillId="5" borderId="3" xfId="1" applyFont="1" applyFill="1" applyBorder="1" applyAlignment="1" applyProtection="1">
      <alignment horizontal="center" vertical="center"/>
    </xf>
    <xf numFmtId="1" fontId="33" fillId="5" borderId="3" xfId="0" applyNumberFormat="1" applyFont="1" applyFill="1" applyBorder="1" applyAlignment="1" applyProtection="1">
      <alignment horizontal="center" vertical="center"/>
    </xf>
    <xf numFmtId="0" fontId="33" fillId="5" borderId="3" xfId="0" applyFont="1" applyFill="1" applyBorder="1" applyAlignment="1">
      <alignment horizontal="center" vertical="center"/>
    </xf>
    <xf numFmtId="14" fontId="62" fillId="5" borderId="3" xfId="0" applyNumberFormat="1" applyFont="1" applyFill="1" applyBorder="1" applyAlignment="1">
      <alignment horizontal="center" vertical="center" wrapText="1"/>
    </xf>
    <xf numFmtId="0" fontId="62" fillId="6" borderId="3" xfId="2" applyFont="1" applyFill="1" applyBorder="1" applyAlignment="1" applyProtection="1">
      <alignment horizontal="center" vertical="center"/>
      <protection locked="0"/>
    </xf>
    <xf numFmtId="14" fontId="62" fillId="6" borderId="3" xfId="0" applyNumberFormat="1" applyFont="1" applyFill="1" applyBorder="1" applyAlignment="1">
      <alignment horizontal="center" vertical="center"/>
    </xf>
    <xf numFmtId="1" fontId="62" fillId="5" borderId="3" xfId="0" applyNumberFormat="1" applyFont="1" applyFill="1" applyBorder="1" applyAlignment="1" applyProtection="1">
      <alignment horizontal="center" vertical="center"/>
    </xf>
    <xf numFmtId="0" fontId="62" fillId="5" borderId="3" xfId="0" applyFont="1" applyFill="1" applyBorder="1" applyAlignment="1" applyProtection="1">
      <alignment horizontal="center" vertical="center"/>
    </xf>
    <xf numFmtId="9" fontId="62" fillId="5" borderId="3" xfId="1" applyFont="1" applyFill="1" applyBorder="1" applyAlignment="1" applyProtection="1">
      <alignment horizontal="center" vertical="center"/>
    </xf>
    <xf numFmtId="0" fontId="51" fillId="5" borderId="5" xfId="0" applyFont="1" applyFill="1" applyBorder="1" applyAlignment="1">
      <alignment horizontal="justify" vertical="top" wrapText="1"/>
    </xf>
    <xf numFmtId="0" fontId="7" fillId="5" borderId="3" xfId="0" applyFont="1" applyFill="1" applyBorder="1" applyAlignment="1" applyProtection="1">
      <alignment horizontal="justify" vertical="center" wrapText="1"/>
    </xf>
    <xf numFmtId="14" fontId="3" fillId="5" borderId="5" xfId="0" applyNumberFormat="1" applyFont="1" applyFill="1" applyBorder="1" applyAlignment="1">
      <alignment horizontal="center" vertical="center" wrapText="1"/>
    </xf>
    <xf numFmtId="0" fontId="3" fillId="5" borderId="5" xfId="0" applyFont="1" applyFill="1" applyBorder="1" applyAlignment="1">
      <alignment vertical="center" wrapText="1"/>
    </xf>
    <xf numFmtId="0" fontId="3" fillId="5" borderId="7" xfId="0" applyFont="1" applyFill="1" applyBorder="1" applyAlignment="1">
      <alignment vertical="center" wrapText="1"/>
    </xf>
    <xf numFmtId="0" fontId="76" fillId="0" borderId="3" xfId="0" applyFont="1" applyBorder="1" applyAlignment="1" applyProtection="1">
      <alignment vertical="center" wrapText="1"/>
    </xf>
    <xf numFmtId="0" fontId="76" fillId="0" borderId="3" xfId="0" applyFont="1" applyBorder="1" applyAlignment="1" applyProtection="1">
      <alignment vertical="center"/>
    </xf>
    <xf numFmtId="0" fontId="0" fillId="0" borderId="0" xfId="0" applyBorder="1"/>
    <xf numFmtId="0" fontId="55" fillId="25" borderId="3" xfId="0" applyFont="1" applyFill="1" applyBorder="1" applyAlignment="1" applyProtection="1">
      <alignment horizontal="center" vertical="center"/>
    </xf>
    <xf numFmtId="0" fontId="55" fillId="27" borderId="3" xfId="0" applyFont="1" applyFill="1" applyBorder="1" applyAlignment="1" applyProtection="1">
      <alignment horizontal="center" vertical="center"/>
    </xf>
    <xf numFmtId="0" fontId="55" fillId="28" borderId="3" xfId="0" applyFont="1" applyFill="1" applyBorder="1" applyAlignment="1" applyProtection="1">
      <alignment horizontal="center" vertical="center"/>
    </xf>
    <xf numFmtId="0" fontId="55" fillId="13" borderId="3" xfId="0" applyFont="1" applyFill="1" applyBorder="1" applyAlignment="1" applyProtection="1">
      <alignment horizontal="center" vertical="center"/>
    </xf>
    <xf numFmtId="0" fontId="55" fillId="14" borderId="3" xfId="0" applyFont="1" applyFill="1" applyBorder="1" applyAlignment="1" applyProtection="1">
      <alignment horizontal="center" vertical="center"/>
    </xf>
    <xf numFmtId="0" fontId="0" fillId="0" borderId="0" xfId="0" applyAlignment="1">
      <alignment vertical="center"/>
    </xf>
    <xf numFmtId="0" fontId="33" fillId="5" borderId="3" xfId="0" applyFont="1" applyFill="1" applyBorder="1" applyAlignment="1">
      <alignment horizontal="justify" vertical="top" wrapText="1"/>
    </xf>
    <xf numFmtId="0" fontId="3" fillId="5" borderId="3" xfId="0" applyFont="1" applyFill="1" applyBorder="1" applyAlignment="1">
      <alignment horizontal="justify" vertical="top" wrapText="1"/>
    </xf>
    <xf numFmtId="0" fontId="33" fillId="0" borderId="3" xfId="0" applyFont="1" applyBorder="1" applyAlignment="1" applyProtection="1">
      <alignment horizontal="center" vertical="center" wrapText="1"/>
    </xf>
    <xf numFmtId="0" fontId="33" fillId="0" borderId="3" xfId="0" applyFont="1" applyFill="1" applyBorder="1" applyAlignment="1">
      <alignment horizontal="justify" vertical="center" wrapText="1"/>
    </xf>
    <xf numFmtId="0" fontId="33" fillId="5" borderId="5" xfId="0" applyFont="1" applyFill="1" applyBorder="1" applyAlignment="1">
      <alignment horizontal="justify" vertical="center" wrapText="1"/>
    </xf>
    <xf numFmtId="0" fontId="33" fillId="5" borderId="3" xfId="0" applyFont="1" applyFill="1" applyBorder="1" applyAlignment="1">
      <alignment horizontal="justify" vertical="center" wrapText="1"/>
    </xf>
    <xf numFmtId="0" fontId="33" fillId="4" borderId="3" xfId="0" applyFont="1" applyFill="1" applyBorder="1" applyAlignment="1">
      <alignment horizontal="center" vertical="center" wrapText="1"/>
    </xf>
    <xf numFmtId="0" fontId="33" fillId="5" borderId="5" xfId="0" applyFont="1" applyFill="1" applyBorder="1" applyAlignment="1">
      <alignment horizontal="center" vertical="center" wrapText="1"/>
    </xf>
    <xf numFmtId="0" fontId="33" fillId="5" borderId="3" xfId="0" applyFont="1" applyFill="1" applyBorder="1" applyAlignment="1">
      <alignment horizontal="center" vertical="center" wrapText="1"/>
    </xf>
    <xf numFmtId="0" fontId="33" fillId="5" borderId="3" xfId="0" applyFont="1" applyFill="1" applyBorder="1" applyAlignment="1" applyProtection="1">
      <alignment horizontal="center" vertical="center" wrapText="1"/>
    </xf>
    <xf numFmtId="0" fontId="33" fillId="5" borderId="3" xfId="0" applyFont="1" applyFill="1" applyBorder="1" applyAlignment="1">
      <alignment horizontal="justify" vertical="top" wrapText="1"/>
    </xf>
    <xf numFmtId="0" fontId="40" fillId="6" borderId="3" xfId="2" applyFont="1" applyFill="1" applyBorder="1" applyAlignment="1" applyProtection="1">
      <alignment horizontal="justify" vertical="center" wrapText="1"/>
      <protection locked="0"/>
    </xf>
    <xf numFmtId="0" fontId="33" fillId="0" borderId="3" xfId="0" applyFont="1" applyFill="1" applyBorder="1" applyAlignment="1">
      <alignment horizontal="center" vertical="center" wrapText="1"/>
    </xf>
    <xf numFmtId="0" fontId="33" fillId="5" borderId="3" xfId="2" applyFont="1" applyFill="1" applyBorder="1" applyAlignment="1" applyProtection="1">
      <alignment horizontal="justify" vertical="center" wrapText="1"/>
      <protection locked="0"/>
    </xf>
    <xf numFmtId="0" fontId="2" fillId="29" borderId="6" xfId="0" applyFont="1" applyFill="1" applyBorder="1" applyAlignment="1">
      <alignment horizontal="center" vertical="center" wrapText="1"/>
    </xf>
    <xf numFmtId="0" fontId="2" fillId="29" borderId="3" xfId="0" applyFont="1" applyFill="1" applyBorder="1" applyAlignment="1">
      <alignment horizontal="center" vertical="center" wrapText="1"/>
    </xf>
    <xf numFmtId="0" fontId="38" fillId="5" borderId="5" xfId="0" applyFont="1" applyFill="1" applyBorder="1" applyAlignment="1">
      <alignment horizontal="justify"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0" borderId="3" xfId="0" applyFont="1" applyBorder="1" applyAlignment="1" applyProtection="1">
      <alignment horizontal="center" vertical="center" wrapText="1"/>
    </xf>
    <xf numFmtId="0" fontId="3" fillId="5" borderId="5" xfId="0" applyFont="1" applyFill="1" applyBorder="1" applyAlignment="1">
      <alignment horizontal="justify" vertical="center" wrapText="1"/>
    </xf>
    <xf numFmtId="0" fontId="3" fillId="5" borderId="6" xfId="0" applyFont="1" applyFill="1" applyBorder="1" applyAlignment="1">
      <alignment horizontal="justify" vertical="center" wrapText="1"/>
    </xf>
    <xf numFmtId="0" fontId="62" fillId="5" borderId="5" xfId="0" applyFont="1" applyFill="1" applyBorder="1" applyAlignment="1">
      <alignment horizontal="center" vertical="center" wrapText="1"/>
    </xf>
    <xf numFmtId="0" fontId="62" fillId="5" borderId="6" xfId="0" applyFont="1" applyFill="1" applyBorder="1" applyAlignment="1">
      <alignment horizontal="center" vertical="center" wrapText="1"/>
    </xf>
    <xf numFmtId="0" fontId="62" fillId="5" borderId="5" xfId="0" applyFont="1" applyFill="1" applyBorder="1" applyAlignment="1">
      <alignment horizontal="justify" vertical="center" wrapText="1"/>
    </xf>
    <xf numFmtId="0" fontId="62" fillId="5" borderId="6" xfId="0" applyFont="1" applyFill="1" applyBorder="1" applyAlignment="1">
      <alignment horizontal="justify" vertical="center" wrapText="1"/>
    </xf>
    <xf numFmtId="0" fontId="62" fillId="5" borderId="3"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3" xfId="0" applyFont="1" applyFill="1" applyBorder="1" applyAlignment="1">
      <alignment horizontal="justify" vertical="center" wrapText="1"/>
    </xf>
    <xf numFmtId="0" fontId="3" fillId="4" borderId="3"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5" xfId="0" applyFont="1" applyFill="1" applyBorder="1" applyAlignment="1" applyProtection="1">
      <alignment horizontal="center" vertical="center" wrapText="1"/>
    </xf>
    <xf numFmtId="0" fontId="2" fillId="5" borderId="3" xfId="0" applyFont="1" applyFill="1" applyBorder="1" applyAlignment="1" applyProtection="1">
      <alignment horizontal="center" vertical="center" wrapText="1"/>
    </xf>
    <xf numFmtId="0" fontId="7" fillId="6" borderId="3" xfId="2" applyFont="1" applyFill="1" applyBorder="1" applyAlignment="1" applyProtection="1">
      <alignment horizontal="justify" vertical="center" wrapText="1"/>
      <protection locked="0"/>
    </xf>
    <xf numFmtId="0" fontId="62" fillId="5" borderId="3" xfId="0" applyFont="1" applyFill="1" applyBorder="1" applyAlignment="1">
      <alignment horizontal="justify" vertical="center" wrapText="1"/>
    </xf>
    <xf numFmtId="0" fontId="68" fillId="0" borderId="3" xfId="0" applyFont="1" applyFill="1" applyBorder="1" applyAlignment="1">
      <alignment horizontal="center" vertical="center" wrapText="1"/>
    </xf>
    <xf numFmtId="0" fontId="68" fillId="0" borderId="3" xfId="0" applyFont="1" applyFill="1" applyBorder="1" applyAlignment="1">
      <alignment horizontal="justify" vertical="center" wrapText="1"/>
    </xf>
    <xf numFmtId="0" fontId="62" fillId="0" borderId="3" xfId="0" applyFont="1" applyFill="1" applyBorder="1" applyAlignment="1">
      <alignment horizontal="center" vertical="center" wrapText="1"/>
    </xf>
    <xf numFmtId="0" fontId="62" fillId="0" borderId="3" xfId="0" applyFont="1" applyFill="1" applyBorder="1" applyAlignment="1">
      <alignment horizontal="justify" vertical="center" wrapText="1"/>
    </xf>
    <xf numFmtId="0" fontId="3" fillId="5" borderId="3" xfId="0" applyFont="1" applyFill="1" applyBorder="1" applyAlignment="1" applyProtection="1">
      <alignment horizontal="center" vertical="center" wrapText="1"/>
    </xf>
    <xf numFmtId="0" fontId="3" fillId="5" borderId="3" xfId="2" applyFont="1" applyFill="1" applyBorder="1" applyAlignment="1" applyProtection="1">
      <alignment horizontal="justify" vertical="center" wrapText="1"/>
      <protection locked="0"/>
    </xf>
    <xf numFmtId="0" fontId="33" fillId="5" borderId="3" xfId="0" applyFont="1" applyFill="1" applyBorder="1" applyAlignment="1" applyProtection="1">
      <alignment horizontal="justify" vertical="top" wrapText="1"/>
    </xf>
    <xf numFmtId="0" fontId="16" fillId="17" borderId="36" xfId="5" applyFont="1" applyFill="1" applyBorder="1" applyAlignment="1">
      <alignment horizontal="center" vertical="center" wrapText="1"/>
    </xf>
    <xf numFmtId="0" fontId="16" fillId="17" borderId="26" xfId="5" applyFont="1" applyFill="1" applyBorder="1" applyAlignment="1">
      <alignment horizontal="center" vertical="center" wrapText="1"/>
    </xf>
    <xf numFmtId="0" fontId="16" fillId="17" borderId="29" xfId="5" applyFont="1" applyFill="1" applyBorder="1" applyAlignment="1">
      <alignment horizontal="center" vertical="center" wrapText="1"/>
    </xf>
    <xf numFmtId="0" fontId="12" fillId="15" borderId="28" xfId="7" applyFont="1" applyFill="1" applyBorder="1" applyAlignment="1">
      <alignment horizontal="center" vertical="center" wrapText="1"/>
    </xf>
    <xf numFmtId="0" fontId="12" fillId="15" borderId="29" xfId="7" applyFont="1" applyFill="1" applyBorder="1" applyAlignment="1">
      <alignment horizontal="center" vertical="center" wrapText="1"/>
    </xf>
    <xf numFmtId="0" fontId="79" fillId="16" borderId="34" xfId="5" applyFont="1" applyFill="1" applyBorder="1" applyAlignment="1">
      <alignment horizontal="justify" vertical="center" wrapText="1" readingOrder="1"/>
    </xf>
    <xf numFmtId="0" fontId="68" fillId="0" borderId="35" xfId="0" applyFont="1" applyBorder="1" applyAlignment="1">
      <alignment horizontal="center" vertical="center"/>
    </xf>
    <xf numFmtId="0" fontId="79" fillId="16" borderId="41" xfId="5" applyFont="1" applyFill="1" applyBorder="1" applyAlignment="1">
      <alignment horizontal="justify" vertical="center" wrapText="1" readingOrder="1"/>
    </xf>
    <xf numFmtId="0" fontId="68" fillId="0" borderId="3" xfId="0" applyFont="1" applyBorder="1" applyAlignment="1">
      <alignment horizontal="center" vertical="center"/>
    </xf>
    <xf numFmtId="0" fontId="79" fillId="16" borderId="37" xfId="5" applyFont="1" applyFill="1" applyBorder="1" applyAlignment="1">
      <alignment horizontal="justify" vertical="center" wrapText="1" readingOrder="1"/>
    </xf>
    <xf numFmtId="0" fontId="68" fillId="0" borderId="28" xfId="0" applyFont="1" applyBorder="1" applyAlignment="1">
      <alignment horizontal="center" vertical="center"/>
    </xf>
    <xf numFmtId="0" fontId="33" fillId="5" borderId="3" xfId="0" applyFont="1" applyFill="1" applyBorder="1" applyAlignment="1" applyProtection="1">
      <alignment horizontal="center" vertical="center" wrapText="1"/>
    </xf>
    <xf numFmtId="0" fontId="33" fillId="5" borderId="3" xfId="0" applyFont="1" applyFill="1" applyBorder="1" applyAlignment="1">
      <alignment horizontal="justify" vertical="top" wrapText="1"/>
    </xf>
    <xf numFmtId="0" fontId="66" fillId="5" borderId="3" xfId="0" applyFont="1" applyFill="1" applyBorder="1" applyAlignment="1">
      <alignment horizontal="justify" vertical="top" wrapText="1"/>
    </xf>
    <xf numFmtId="9" fontId="52" fillId="5" borderId="3" xfId="0" applyNumberFormat="1" applyFont="1" applyFill="1" applyBorder="1" applyAlignment="1" applyProtection="1">
      <alignment horizontal="center" vertical="center" wrapText="1"/>
    </xf>
    <xf numFmtId="0" fontId="33" fillId="5" borderId="3" xfId="0" applyFont="1" applyFill="1" applyBorder="1" applyAlignment="1">
      <alignment horizontal="justify" vertical="top" wrapText="1"/>
    </xf>
    <xf numFmtId="0" fontId="33" fillId="5" borderId="3" xfId="0" applyFont="1" applyFill="1" applyBorder="1" applyAlignment="1">
      <alignment horizontal="center" vertical="center" wrapText="1"/>
    </xf>
    <xf numFmtId="9" fontId="34" fillId="5" borderId="3" xfId="1" applyFont="1" applyFill="1" applyBorder="1" applyAlignment="1" applyProtection="1">
      <alignment horizontal="center" vertical="center" wrapText="1"/>
    </xf>
    <xf numFmtId="0" fontId="33" fillId="5" borderId="3" xfId="0" applyFont="1" applyFill="1" applyBorder="1" applyAlignment="1" applyProtection="1">
      <alignment horizontal="center" vertical="center" wrapText="1"/>
    </xf>
    <xf numFmtId="0" fontId="49" fillId="0" borderId="3" xfId="8" applyFont="1" applyBorder="1" applyAlignment="1">
      <alignment horizontal="center" vertical="center" wrapText="1"/>
    </xf>
    <xf numFmtId="0" fontId="49" fillId="0" borderId="3" xfId="8" applyFont="1" applyBorder="1" applyAlignment="1">
      <alignment horizontal="justify" vertical="center" wrapText="1"/>
    </xf>
    <xf numFmtId="14" fontId="49" fillId="0" borderId="3" xfId="8" applyNumberFormat="1" applyFont="1" applyBorder="1" applyAlignment="1">
      <alignment horizontal="center" vertical="center" wrapText="1"/>
    </xf>
    <xf numFmtId="9" fontId="49" fillId="0" borderId="3" xfId="8" applyNumberFormat="1" applyFont="1" applyBorder="1" applyAlignment="1">
      <alignment horizontal="center" vertical="center" wrapText="1"/>
    </xf>
    <xf numFmtId="0" fontId="49" fillId="0" borderId="3" xfId="8" applyFont="1" applyBorder="1" applyAlignment="1">
      <alignment vertical="center" wrapText="1"/>
    </xf>
    <xf numFmtId="0" fontId="82" fillId="31" borderId="34" xfId="5" applyFont="1" applyFill="1" applyBorder="1" applyAlignment="1">
      <alignment horizontal="justify" vertical="center" wrapText="1" readingOrder="1"/>
    </xf>
    <xf numFmtId="0" fontId="16" fillId="32" borderId="35" xfId="5" applyFont="1" applyFill="1" applyBorder="1" applyAlignment="1">
      <alignment horizontal="center" vertical="center" wrapText="1"/>
    </xf>
    <xf numFmtId="0" fontId="82" fillId="31" borderId="41" xfId="5" applyFont="1" applyFill="1" applyBorder="1" applyAlignment="1">
      <alignment horizontal="justify" vertical="center" wrapText="1" readingOrder="1"/>
    </xf>
    <xf numFmtId="0" fontId="16" fillId="32" borderId="3" xfId="5" applyFont="1" applyFill="1" applyBorder="1" applyAlignment="1">
      <alignment horizontal="center" vertical="center" wrapText="1"/>
    </xf>
    <xf numFmtId="0" fontId="82" fillId="31" borderId="44" xfId="5" applyFont="1" applyFill="1" applyBorder="1" applyAlignment="1">
      <alignment horizontal="justify" vertical="center" wrapText="1" readingOrder="1"/>
    </xf>
    <xf numFmtId="0" fontId="82" fillId="31" borderId="37" xfId="5" applyFont="1" applyFill="1" applyBorder="1" applyAlignment="1">
      <alignment horizontal="justify" vertical="center" wrapText="1" readingOrder="1"/>
    </xf>
    <xf numFmtId="0" fontId="16" fillId="32" borderId="28" xfId="5" applyFont="1" applyFill="1" applyBorder="1" applyAlignment="1">
      <alignment horizontal="center" vertical="center" wrapText="1"/>
    </xf>
    <xf numFmtId="0" fontId="15" fillId="31" borderId="45" xfId="5" applyFont="1" applyFill="1" applyBorder="1" applyAlignment="1">
      <alignment horizontal="justify" vertical="center" wrapText="1" readingOrder="1"/>
    </xf>
    <xf numFmtId="0" fontId="16" fillId="32" borderId="9" xfId="5" applyFont="1" applyFill="1" applyBorder="1" applyAlignment="1">
      <alignment horizontal="center" vertical="center" wrapText="1"/>
    </xf>
    <xf numFmtId="0" fontId="16" fillId="17" borderId="46" xfId="5" applyFont="1" applyFill="1" applyBorder="1" applyAlignment="1">
      <alignment horizontal="center" vertical="center" wrapText="1"/>
    </xf>
    <xf numFmtId="0" fontId="33" fillId="5" borderId="3" xfId="0" applyFont="1" applyFill="1" applyBorder="1" applyAlignment="1">
      <alignment horizontal="justify" vertical="center" wrapText="1"/>
    </xf>
    <xf numFmtId="0" fontId="33" fillId="5" borderId="3" xfId="0" applyFont="1" applyFill="1" applyBorder="1" applyAlignment="1" applyProtection="1">
      <alignment horizontal="center" vertical="center" wrapText="1"/>
    </xf>
    <xf numFmtId="0" fontId="33" fillId="5" borderId="5" xfId="0" applyFont="1" applyFill="1" applyBorder="1" applyAlignment="1">
      <alignment horizontal="center" vertical="center" wrapText="1"/>
    </xf>
    <xf numFmtId="0" fontId="33" fillId="5" borderId="3" xfId="0" applyFont="1" applyFill="1" applyBorder="1" applyAlignment="1">
      <alignment horizontal="center" vertical="center" wrapText="1"/>
    </xf>
    <xf numFmtId="0" fontId="33" fillId="5" borderId="3" xfId="0" applyFont="1" applyFill="1" applyBorder="1" applyAlignment="1" applyProtection="1">
      <alignment horizontal="center" vertical="center" wrapText="1"/>
    </xf>
    <xf numFmtId="0" fontId="34" fillId="5" borderId="3" xfId="0" applyFont="1" applyFill="1" applyBorder="1" applyAlignment="1">
      <alignment horizontal="justify" vertical="top" wrapText="1"/>
    </xf>
    <xf numFmtId="0" fontId="33" fillId="5" borderId="4" xfId="0" applyFont="1" applyFill="1" applyBorder="1" applyAlignment="1">
      <alignment horizontal="justify" vertical="top" wrapText="1"/>
    </xf>
    <xf numFmtId="0" fontId="31" fillId="5" borderId="3" xfId="0" applyFont="1" applyFill="1" applyBorder="1" applyAlignment="1" applyProtection="1">
      <alignment horizontal="justify" vertical="center" wrapText="1"/>
    </xf>
    <xf numFmtId="0" fontId="32" fillId="5" borderId="3" xfId="0" applyFont="1" applyFill="1" applyBorder="1" applyAlignment="1" applyProtection="1">
      <alignment horizontal="centerContinuous" vertical="center" wrapText="1"/>
    </xf>
    <xf numFmtId="0" fontId="32" fillId="5" borderId="3" xfId="0" applyFont="1" applyFill="1" applyBorder="1" applyAlignment="1" applyProtection="1">
      <alignment horizontal="justify" vertical="center" wrapText="1"/>
    </xf>
    <xf numFmtId="0" fontId="31" fillId="5" borderId="3" xfId="0" applyFont="1" applyFill="1" applyBorder="1" applyAlignment="1" applyProtection="1">
      <alignment horizontal="justify" vertical="top" wrapText="1"/>
    </xf>
    <xf numFmtId="0" fontId="32" fillId="5" borderId="6" xfId="0" applyFont="1" applyFill="1" applyBorder="1" applyAlignment="1" applyProtection="1">
      <alignment horizontal="centerContinuous" vertical="center"/>
    </xf>
    <xf numFmtId="0" fontId="55" fillId="5" borderId="3" xfId="0" applyFont="1" applyFill="1" applyBorder="1" applyAlignment="1" applyProtection="1">
      <alignment horizontal="centerContinuous" vertical="center" wrapText="1"/>
    </xf>
    <xf numFmtId="0" fontId="54" fillId="5" borderId="3" xfId="0" applyFont="1" applyFill="1" applyBorder="1" applyAlignment="1" applyProtection="1">
      <alignment horizontal="justify" vertical="center" wrapText="1"/>
    </xf>
    <xf numFmtId="0" fontId="54" fillId="5" borderId="3" xfId="0" applyFont="1" applyFill="1" applyBorder="1" applyAlignment="1" applyProtection="1">
      <alignment horizontal="justify" vertical="top" wrapText="1"/>
    </xf>
    <xf numFmtId="0" fontId="54" fillId="5" borderId="3" xfId="0" applyFont="1" applyFill="1" applyBorder="1" applyAlignment="1">
      <alignment horizontal="justify" vertical="center" wrapText="1"/>
    </xf>
    <xf numFmtId="0" fontId="54" fillId="5" borderId="3" xfId="2" applyFont="1" applyFill="1" applyBorder="1" applyAlignment="1" applyProtection="1">
      <alignment horizontal="justify" vertical="center" wrapText="1"/>
      <protection locked="0"/>
    </xf>
    <xf numFmtId="0" fontId="54" fillId="5" borderId="3" xfId="0" applyFont="1" applyFill="1" applyBorder="1" applyAlignment="1" applyProtection="1">
      <alignment vertical="center" wrapText="1"/>
    </xf>
    <xf numFmtId="0" fontId="54" fillId="5" borderId="3" xfId="0" applyFont="1" applyFill="1" applyBorder="1" applyAlignment="1">
      <alignment vertical="center" wrapText="1"/>
    </xf>
    <xf numFmtId="0" fontId="54" fillId="5" borderId="5" xfId="0" applyFont="1" applyFill="1" applyBorder="1" applyAlignment="1" applyProtection="1">
      <alignment horizontal="justify" vertical="center" wrapText="1"/>
    </xf>
    <xf numFmtId="9" fontId="54" fillId="5" borderId="3" xfId="0" applyNumberFormat="1" applyFont="1" applyFill="1" applyBorder="1" applyAlignment="1" applyProtection="1">
      <alignment horizontal="justify" vertical="center" wrapText="1"/>
    </xf>
    <xf numFmtId="0" fontId="83" fillId="5" borderId="30" xfId="0" applyFont="1" applyFill="1" applyBorder="1" applyAlignment="1" applyProtection="1">
      <alignment vertical="center" wrapText="1"/>
    </xf>
    <xf numFmtId="1" fontId="84" fillId="5" borderId="33" xfId="0" applyNumberFormat="1" applyFont="1" applyFill="1" applyBorder="1" applyAlignment="1" applyProtection="1">
      <alignment horizontal="center" vertical="center" wrapText="1"/>
    </xf>
    <xf numFmtId="0" fontId="83" fillId="5" borderId="25" xfId="0" applyFont="1" applyFill="1" applyBorder="1" applyAlignment="1" applyProtection="1">
      <alignment vertical="center" wrapText="1"/>
    </xf>
    <xf numFmtId="169" fontId="84" fillId="5" borderId="26" xfId="0" applyNumberFormat="1" applyFont="1" applyFill="1" applyBorder="1" applyAlignment="1" applyProtection="1">
      <alignment horizontal="center" vertical="center" wrapText="1"/>
    </xf>
    <xf numFmtId="10" fontId="84" fillId="5" borderId="26" xfId="0" applyNumberFormat="1" applyFont="1" applyFill="1" applyBorder="1" applyAlignment="1" applyProtection="1">
      <alignment horizontal="center" vertical="center" wrapText="1"/>
    </xf>
    <xf numFmtId="0" fontId="83" fillId="5" borderId="27" xfId="0" applyFont="1" applyFill="1" applyBorder="1" applyAlignment="1" applyProtection="1">
      <alignment vertical="center" wrapText="1"/>
    </xf>
    <xf numFmtId="10" fontId="84" fillId="0" borderId="29" xfId="0" applyNumberFormat="1" applyFont="1" applyBorder="1" applyAlignment="1" applyProtection="1">
      <alignment horizontal="center" vertical="center" wrapText="1"/>
    </xf>
    <xf numFmtId="0" fontId="3" fillId="5" borderId="15" xfId="0" applyFont="1" applyFill="1" applyBorder="1" applyAlignment="1" applyProtection="1">
      <alignment horizontal="center" vertical="center" wrapText="1"/>
    </xf>
    <xf numFmtId="0" fontId="3" fillId="5" borderId="15" xfId="0" applyFont="1" applyFill="1" applyBorder="1" applyAlignment="1" applyProtection="1">
      <alignment vertical="center" wrapText="1"/>
    </xf>
    <xf numFmtId="9" fontId="60" fillId="5" borderId="3" xfId="2" applyNumberFormat="1" applyFont="1" applyFill="1" applyBorder="1" applyAlignment="1" applyProtection="1">
      <alignment horizontal="center" vertical="center" wrapText="1"/>
      <protection locked="0"/>
    </xf>
    <xf numFmtId="0" fontId="60" fillId="5" borderId="3" xfId="2" applyFont="1" applyFill="1" applyBorder="1" applyAlignment="1" applyProtection="1">
      <alignment horizontal="center" vertical="center" wrapText="1"/>
      <protection locked="0"/>
    </xf>
    <xf numFmtId="0" fontId="61" fillId="5" borderId="3" xfId="2" applyFont="1" applyFill="1" applyBorder="1" applyAlignment="1" applyProtection="1">
      <alignment horizontal="center" vertical="center" wrapText="1"/>
      <protection locked="0"/>
    </xf>
    <xf numFmtId="9" fontId="61" fillId="5" borderId="3" xfId="2" applyNumberFormat="1" applyFont="1" applyFill="1" applyBorder="1" applyAlignment="1" applyProtection="1">
      <alignment horizontal="center" vertical="center" wrapText="1"/>
      <protection locked="0"/>
    </xf>
    <xf numFmtId="0" fontId="58" fillId="5" borderId="26" xfId="0" applyFont="1" applyFill="1" applyBorder="1" applyAlignment="1" applyProtection="1">
      <alignment vertical="center" wrapText="1"/>
    </xf>
    <xf numFmtId="0" fontId="58" fillId="5" borderId="29" xfId="0" applyFont="1" applyFill="1" applyBorder="1" applyAlignment="1" applyProtection="1">
      <alignment vertical="center" wrapText="1"/>
    </xf>
    <xf numFmtId="0" fontId="31" fillId="5" borderId="0" xfId="0" applyFont="1" applyFill="1" applyBorder="1" applyAlignment="1" applyProtection="1">
      <alignment vertical="center" wrapText="1"/>
    </xf>
    <xf numFmtId="0" fontId="32" fillId="5" borderId="0" xfId="0" applyFont="1" applyFill="1" applyBorder="1" applyAlignment="1" applyProtection="1">
      <alignment horizontal="center" vertical="center" wrapText="1"/>
    </xf>
    <xf numFmtId="0" fontId="31" fillId="5" borderId="0" xfId="0" applyFont="1" applyFill="1" applyAlignment="1" applyProtection="1">
      <alignment vertical="center" wrapText="1"/>
    </xf>
    <xf numFmtId="0" fontId="32" fillId="5" borderId="13" xfId="0" applyFont="1" applyFill="1" applyBorder="1" applyAlignment="1" applyProtection="1">
      <alignment horizontal="center" vertical="center" wrapText="1"/>
    </xf>
    <xf numFmtId="15" fontId="2" fillId="2" borderId="15" xfId="0" applyNumberFormat="1" applyFont="1" applyFill="1" applyBorder="1" applyAlignment="1" applyProtection="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33" fillId="5" borderId="5" xfId="0" applyFont="1" applyFill="1" applyBorder="1" applyAlignment="1">
      <alignment horizontal="justify" vertical="center" wrapText="1"/>
    </xf>
    <xf numFmtId="0" fontId="33" fillId="5" borderId="6" xfId="0" applyFont="1" applyFill="1" applyBorder="1" applyAlignment="1">
      <alignment horizontal="justify" vertical="center" wrapText="1"/>
    </xf>
    <xf numFmtId="0" fontId="33" fillId="5" borderId="5"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3" fillId="0" borderId="3" xfId="0" applyFont="1" applyBorder="1" applyAlignment="1" applyProtection="1">
      <alignment horizontal="center" vertical="center" wrapText="1"/>
    </xf>
    <xf numFmtId="0" fontId="2" fillId="29" borderId="6" xfId="0" applyFont="1" applyFill="1" applyBorder="1" applyAlignment="1">
      <alignment horizontal="center" vertical="center" wrapText="1"/>
    </xf>
    <xf numFmtId="0" fontId="2" fillId="29" borderId="3"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3" fillId="5" borderId="7" xfId="0" applyFont="1" applyFill="1" applyBorder="1" applyAlignment="1">
      <alignment horizontal="justify" vertical="center" wrapText="1"/>
    </xf>
    <xf numFmtId="0" fontId="2" fillId="29" borderId="6" xfId="0"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7" xfId="0" applyFont="1" applyBorder="1" applyAlignment="1">
      <alignment horizontal="justify" vertical="center" wrapText="1"/>
    </xf>
    <xf numFmtId="0" fontId="0" fillId="0" borderId="6" xfId="0" applyFont="1" applyBorder="1" applyAlignment="1">
      <alignment horizontal="justify" vertical="center" wrapText="1"/>
    </xf>
    <xf numFmtId="0" fontId="33" fillId="5" borderId="5" xfId="0" applyFont="1" applyFill="1" applyBorder="1" applyAlignment="1" applyProtection="1">
      <alignment horizontal="center" vertical="center" wrapText="1"/>
    </xf>
    <xf numFmtId="0" fontId="33" fillId="0" borderId="7" xfId="0" applyFont="1" applyBorder="1" applyAlignment="1">
      <alignment horizontal="center" vertical="center" wrapText="1"/>
    </xf>
    <xf numFmtId="0" fontId="33" fillId="0" borderId="6" xfId="0" applyFont="1" applyBorder="1" applyAlignment="1">
      <alignment horizontal="center" vertical="center" wrapText="1"/>
    </xf>
    <xf numFmtId="0" fontId="38" fillId="5" borderId="5" xfId="0" applyFont="1" applyFill="1" applyBorder="1" applyAlignment="1">
      <alignment horizontal="justify" vertical="center" wrapText="1"/>
    </xf>
    <xf numFmtId="0" fontId="38" fillId="5" borderId="6" xfId="0" applyFont="1" applyFill="1" applyBorder="1" applyAlignment="1">
      <alignment horizontal="justify" vertical="center" wrapText="1"/>
    </xf>
    <xf numFmtId="0" fontId="33" fillId="0" borderId="5" xfId="0" applyFont="1" applyFill="1" applyBorder="1" applyAlignment="1" applyProtection="1">
      <alignment horizontal="center" vertical="center" wrapText="1"/>
    </xf>
    <xf numFmtId="0" fontId="33" fillId="0" borderId="7" xfId="0" applyFont="1" applyFill="1" applyBorder="1" applyAlignment="1" applyProtection="1">
      <alignment horizontal="center" vertical="center" wrapText="1"/>
    </xf>
    <xf numFmtId="0" fontId="33" fillId="0" borderId="6" xfId="0" applyFont="1" applyFill="1" applyBorder="1" applyAlignment="1" applyProtection="1">
      <alignment horizontal="center" vertical="center" wrapText="1"/>
    </xf>
    <xf numFmtId="0" fontId="33" fillId="5" borderId="5" xfId="0" applyFont="1" applyFill="1" applyBorder="1" applyAlignment="1" applyProtection="1">
      <alignment horizontal="justify" vertical="center" wrapText="1"/>
    </xf>
    <xf numFmtId="0" fontId="33" fillId="5" borderId="7" xfId="0" applyFont="1" applyFill="1" applyBorder="1" applyAlignment="1" applyProtection="1">
      <alignment horizontal="justify" vertical="center" wrapText="1"/>
    </xf>
    <xf numFmtId="0" fontId="33" fillId="5" borderId="6" xfId="0" applyFont="1" applyFill="1" applyBorder="1" applyAlignment="1" applyProtection="1">
      <alignment horizontal="justify" vertical="center" wrapText="1"/>
    </xf>
    <xf numFmtId="0" fontId="53" fillId="2" borderId="0" xfId="0" applyFont="1" applyFill="1" applyAlignment="1" applyProtection="1">
      <alignment horizontal="center" vertical="center" wrapText="1"/>
    </xf>
    <xf numFmtId="0" fontId="32" fillId="2" borderId="18" xfId="0" applyFont="1" applyFill="1" applyBorder="1" applyAlignment="1" applyProtection="1">
      <alignment horizontal="center" vertical="center" wrapText="1"/>
    </xf>
    <xf numFmtId="0" fontId="32" fillId="2" borderId="19" xfId="0" applyFont="1" applyFill="1" applyBorder="1" applyAlignment="1" applyProtection="1">
      <alignment horizontal="center" vertical="center" wrapText="1"/>
    </xf>
    <xf numFmtId="0" fontId="32" fillId="2" borderId="23" xfId="0" applyFont="1" applyFill="1" applyBorder="1" applyAlignment="1" applyProtection="1">
      <alignment horizontal="center" vertical="center" wrapText="1"/>
    </xf>
    <xf numFmtId="0" fontId="32" fillId="2" borderId="0" xfId="0" applyFont="1" applyFill="1" applyBorder="1" applyAlignment="1" applyProtection="1">
      <alignment horizontal="center" vertical="center" wrapText="1"/>
    </xf>
    <xf numFmtId="0" fontId="32" fillId="2" borderId="21" xfId="0" applyFont="1" applyFill="1" applyBorder="1" applyAlignment="1" applyProtection="1">
      <alignment horizontal="center" vertical="center" wrapText="1"/>
    </xf>
    <xf numFmtId="0" fontId="32" fillId="2" borderId="17" xfId="0" applyFont="1" applyFill="1" applyBorder="1" applyAlignment="1" applyProtection="1">
      <alignment horizontal="center" vertical="center" wrapText="1"/>
    </xf>
    <xf numFmtId="165" fontId="32" fillId="0" borderId="21" xfId="0" applyNumberFormat="1" applyFont="1" applyFill="1" applyBorder="1" applyAlignment="1" applyProtection="1">
      <alignment horizontal="left" vertical="center" wrapText="1"/>
    </xf>
    <xf numFmtId="165" fontId="32" fillId="0" borderId="17" xfId="0" applyNumberFormat="1" applyFont="1" applyFill="1" applyBorder="1" applyAlignment="1" applyProtection="1">
      <alignment horizontal="left" vertical="center" wrapText="1"/>
    </xf>
    <xf numFmtId="165" fontId="32" fillId="0" borderId="22" xfId="0" applyNumberFormat="1" applyFont="1" applyFill="1" applyBorder="1" applyAlignment="1" applyProtection="1">
      <alignment horizontal="left" vertical="center" wrapText="1"/>
    </xf>
    <xf numFmtId="165" fontId="32" fillId="0" borderId="18" xfId="0" applyNumberFormat="1" applyFont="1" applyFill="1" applyBorder="1" applyAlignment="1" applyProtection="1">
      <alignment horizontal="left" vertical="center" wrapText="1"/>
    </xf>
    <xf numFmtId="165" fontId="32" fillId="0" borderId="19" xfId="0" applyNumberFormat="1" applyFont="1" applyFill="1" applyBorder="1" applyAlignment="1" applyProtection="1">
      <alignment horizontal="left" vertical="center" wrapText="1"/>
    </xf>
    <xf numFmtId="165" fontId="32" fillId="0" borderId="20" xfId="0" applyNumberFormat="1" applyFont="1" applyFill="1" applyBorder="1" applyAlignment="1" applyProtection="1">
      <alignment horizontal="left" vertical="center" wrapText="1"/>
    </xf>
    <xf numFmtId="165" fontId="2" fillId="0" borderId="14" xfId="0" applyNumberFormat="1" applyFont="1" applyFill="1" applyBorder="1" applyAlignment="1" applyProtection="1">
      <alignment horizontal="left" vertical="center" wrapText="1"/>
    </xf>
    <xf numFmtId="165" fontId="2" fillId="0" borderId="15" xfId="0" applyNumberFormat="1" applyFont="1" applyFill="1" applyBorder="1" applyAlignment="1" applyProtection="1">
      <alignment horizontal="left" vertical="center" wrapText="1"/>
    </xf>
    <xf numFmtId="15" fontId="2" fillId="5" borderId="15" xfId="0" applyNumberFormat="1" applyFont="1" applyFill="1" applyBorder="1" applyAlignment="1" applyProtection="1">
      <alignment horizontal="center" vertical="center" wrapText="1"/>
    </xf>
    <xf numFmtId="0" fontId="52" fillId="5" borderId="5" xfId="0" applyFont="1" applyFill="1" applyBorder="1" applyAlignment="1">
      <alignment horizontal="center" vertical="center" wrapText="1"/>
    </xf>
    <xf numFmtId="0" fontId="52" fillId="5" borderId="6" xfId="0" applyFont="1" applyFill="1" applyBorder="1" applyAlignment="1">
      <alignment horizontal="center" vertical="center" wrapText="1"/>
    </xf>
    <xf numFmtId="0" fontId="34" fillId="5" borderId="5" xfId="0" applyFont="1" applyFill="1" applyBorder="1" applyAlignment="1">
      <alignment horizontal="justify" vertical="center" wrapText="1"/>
    </xf>
    <xf numFmtId="0" fontId="34" fillId="5" borderId="6" xfId="0" applyFont="1" applyFill="1" applyBorder="1" applyAlignment="1">
      <alignment horizontal="justify" vertical="center" wrapText="1"/>
    </xf>
    <xf numFmtId="0" fontId="60" fillId="5" borderId="3" xfId="0" applyFont="1" applyFill="1" applyBorder="1" applyAlignment="1">
      <alignment horizontal="center" vertical="center" wrapText="1"/>
    </xf>
    <xf numFmtId="0" fontId="60" fillId="5" borderId="3" xfId="0" applyFont="1" applyFill="1" applyBorder="1" applyAlignment="1">
      <alignment horizontal="justify" vertical="center" wrapText="1"/>
    </xf>
    <xf numFmtId="0" fontId="52" fillId="5" borderId="3" xfId="0" applyFont="1" applyFill="1" applyBorder="1" applyAlignment="1">
      <alignment horizontal="center" vertical="center" wrapText="1"/>
    </xf>
    <xf numFmtId="0" fontId="34" fillId="5" borderId="7" xfId="0" applyFont="1" applyFill="1" applyBorder="1" applyAlignment="1">
      <alignment horizontal="justify" vertical="center" wrapText="1"/>
    </xf>
    <xf numFmtId="0" fontId="60" fillId="5" borderId="5" xfId="0" applyFont="1" applyFill="1" applyBorder="1" applyAlignment="1">
      <alignment horizontal="center" vertical="center" wrapText="1"/>
    </xf>
    <xf numFmtId="0" fontId="60" fillId="5" borderId="7" xfId="0" applyFont="1" applyFill="1" applyBorder="1" applyAlignment="1">
      <alignment horizontal="center" vertical="center" wrapText="1"/>
    </xf>
    <xf numFmtId="0" fontId="60" fillId="5" borderId="6" xfId="0" applyFont="1" applyFill="1" applyBorder="1" applyAlignment="1">
      <alignment horizontal="center" vertical="center" wrapText="1"/>
    </xf>
    <xf numFmtId="0" fontId="60" fillId="5" borderId="5" xfId="0" applyFont="1" applyFill="1" applyBorder="1" applyAlignment="1">
      <alignment horizontal="justify" vertical="center" wrapText="1"/>
    </xf>
    <xf numFmtId="0" fontId="60" fillId="5" borderId="7" xfId="0" applyFont="1" applyFill="1" applyBorder="1" applyAlignment="1">
      <alignment horizontal="justify" vertical="center" wrapText="1"/>
    </xf>
    <xf numFmtId="0" fontId="60" fillId="5" borderId="6" xfId="0" applyFont="1" applyFill="1" applyBorder="1" applyAlignment="1">
      <alignment horizontal="justify" vertical="center" wrapText="1"/>
    </xf>
    <xf numFmtId="0" fontId="33" fillId="0" borderId="3" xfId="0" applyFont="1" applyFill="1" applyBorder="1" applyAlignment="1">
      <alignment horizontal="justify" vertical="center" wrapText="1"/>
    </xf>
    <xf numFmtId="0" fontId="52" fillId="5" borderId="7" xfId="0" applyFont="1" applyFill="1" applyBorder="1" applyAlignment="1">
      <alignment horizontal="center" vertical="center" wrapText="1"/>
    </xf>
    <xf numFmtId="0" fontId="0" fillId="0" borderId="3" xfId="0" applyFont="1" applyFill="1" applyBorder="1" applyAlignment="1">
      <alignment horizontal="justify" vertical="center" wrapText="1"/>
    </xf>
    <xf numFmtId="0" fontId="61" fillId="0" borderId="3" xfId="0" applyFont="1" applyFill="1" applyBorder="1" applyAlignment="1">
      <alignment horizontal="center" vertical="center" wrapText="1"/>
    </xf>
    <xf numFmtId="0" fontId="61" fillId="0" borderId="3" xfId="0" applyFont="1" applyFill="1" applyBorder="1" applyAlignment="1">
      <alignment horizontal="justify" vertical="center" wrapText="1"/>
    </xf>
    <xf numFmtId="0" fontId="11" fillId="0" borderId="3" xfId="0" applyFont="1" applyFill="1" applyBorder="1" applyAlignment="1">
      <alignment horizontal="center" vertical="center" wrapText="1"/>
    </xf>
    <xf numFmtId="0" fontId="61" fillId="0" borderId="5" xfId="0" applyFont="1" applyBorder="1" applyAlignment="1">
      <alignment horizontal="justify" vertical="center" wrapText="1"/>
    </xf>
    <xf numFmtId="0" fontId="61" fillId="0" borderId="7" xfId="0" applyFont="1" applyBorder="1" applyAlignment="1">
      <alignment horizontal="justify" vertical="center" wrapText="1"/>
    </xf>
    <xf numFmtId="0" fontId="61" fillId="0" borderId="6" xfId="0" applyFont="1" applyBorder="1" applyAlignment="1">
      <alignment horizontal="justify" vertical="center" wrapText="1"/>
    </xf>
    <xf numFmtId="0" fontId="33" fillId="5" borderId="5" xfId="0" applyFont="1" applyFill="1" applyBorder="1" applyAlignment="1">
      <alignment horizontal="justify" vertical="top" wrapText="1"/>
    </xf>
    <xf numFmtId="0" fontId="33" fillId="5" borderId="6" xfId="0" applyFont="1" applyFill="1" applyBorder="1" applyAlignment="1">
      <alignment horizontal="justify" vertical="top" wrapText="1"/>
    </xf>
    <xf numFmtId="0" fontId="0" fillId="0" borderId="3" xfId="0" applyFont="1" applyBorder="1" applyAlignment="1">
      <alignment horizontal="center" vertical="center" wrapText="1"/>
    </xf>
    <xf numFmtId="0" fontId="33" fillId="5" borderId="3" xfId="0" applyFont="1" applyFill="1" applyBorder="1" applyAlignment="1">
      <alignment horizontal="justify" vertical="center" wrapText="1"/>
    </xf>
    <xf numFmtId="0" fontId="33" fillId="5" borderId="3" xfId="0" applyFont="1" applyFill="1" applyBorder="1" applyAlignment="1">
      <alignment horizontal="center" vertical="center" wrapText="1"/>
    </xf>
    <xf numFmtId="0" fontId="39" fillId="0" borderId="5" xfId="0" applyFont="1" applyBorder="1" applyAlignment="1">
      <alignment horizontal="center" vertical="center" wrapText="1"/>
    </xf>
    <xf numFmtId="0" fontId="39" fillId="0" borderId="7" xfId="0" applyFont="1" applyBorder="1" applyAlignment="1">
      <alignment horizontal="center" vertical="center" wrapText="1"/>
    </xf>
    <xf numFmtId="0" fontId="39" fillId="0" borderId="6" xfId="0" applyFont="1" applyBorder="1" applyAlignment="1">
      <alignment horizontal="center" vertical="center" wrapText="1"/>
    </xf>
    <xf numFmtId="0" fontId="40" fillId="5" borderId="5" xfId="0" applyFont="1" applyFill="1" applyBorder="1" applyAlignment="1">
      <alignment horizontal="justify" vertical="center" wrapText="1"/>
    </xf>
    <xf numFmtId="0" fontId="40" fillId="5" borderId="7" xfId="0" applyFont="1" applyFill="1" applyBorder="1" applyAlignment="1">
      <alignment horizontal="justify" vertical="center" wrapText="1"/>
    </xf>
    <xf numFmtId="0" fontId="40" fillId="5" borderId="6" xfId="0" applyFont="1" applyFill="1" applyBorder="1" applyAlignment="1">
      <alignment horizontal="justify" vertical="center" wrapText="1"/>
    </xf>
    <xf numFmtId="0" fontId="33" fillId="0" borderId="3" xfId="0" applyFont="1" applyFill="1" applyBorder="1" applyAlignment="1">
      <alignment horizontal="center" vertical="center" wrapText="1"/>
    </xf>
    <xf numFmtId="0" fontId="33" fillId="5" borderId="3" xfId="0" applyFont="1" applyFill="1" applyBorder="1" applyAlignment="1">
      <alignment horizontal="justify" vertical="top" wrapText="1"/>
    </xf>
    <xf numFmtId="0" fontId="33" fillId="5" borderId="3" xfId="0" applyFont="1" applyFill="1" applyBorder="1" applyAlignment="1" applyProtection="1">
      <alignment horizontal="center" vertical="center" wrapText="1"/>
    </xf>
    <xf numFmtId="0" fontId="52" fillId="5" borderId="3" xfId="0" applyFont="1" applyFill="1" applyBorder="1" applyAlignment="1">
      <alignment horizontal="justify" vertical="center" wrapText="1"/>
    </xf>
    <xf numFmtId="0" fontId="33" fillId="0" borderId="5"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5" borderId="3" xfId="2" applyFont="1" applyFill="1" applyBorder="1" applyAlignment="1" applyProtection="1">
      <alignment horizontal="justify" vertical="center" wrapText="1"/>
      <protection locked="0"/>
    </xf>
    <xf numFmtId="0" fontId="43" fillId="5" borderId="3" xfId="0" applyFont="1" applyFill="1" applyBorder="1" applyAlignment="1">
      <alignment horizontal="center" vertical="center" wrapText="1"/>
    </xf>
    <xf numFmtId="0" fontId="44" fillId="5" borderId="3" xfId="0" applyFont="1" applyFill="1" applyBorder="1" applyAlignment="1">
      <alignment horizontal="justify" vertical="center" wrapText="1"/>
    </xf>
    <xf numFmtId="0" fontId="33" fillId="5" borderId="5" xfId="2" applyFont="1" applyFill="1" applyBorder="1" applyAlignment="1" applyProtection="1">
      <alignment horizontal="justify" vertical="center" wrapText="1"/>
      <protection locked="0"/>
    </xf>
    <xf numFmtId="0" fontId="33" fillId="5" borderId="7" xfId="2" applyFont="1" applyFill="1" applyBorder="1" applyAlignment="1" applyProtection="1">
      <alignment horizontal="justify" vertical="center" wrapText="1"/>
      <protection locked="0"/>
    </xf>
    <xf numFmtId="0" fontId="33" fillId="5" borderId="6" xfId="2" applyFont="1" applyFill="1" applyBorder="1" applyAlignment="1" applyProtection="1">
      <alignment horizontal="justify" vertical="center" wrapText="1"/>
      <protection locked="0"/>
    </xf>
    <xf numFmtId="0" fontId="33" fillId="0" borderId="5" xfId="0" applyFont="1" applyBorder="1" applyAlignment="1" applyProtection="1">
      <alignment horizontal="center" vertical="center" wrapText="1"/>
    </xf>
    <xf numFmtId="0" fontId="33" fillId="0" borderId="7" xfId="0" applyFont="1" applyBorder="1" applyAlignment="1" applyProtection="1">
      <alignment horizontal="center" vertical="center" wrapText="1"/>
    </xf>
    <xf numFmtId="0" fontId="33" fillId="0" borderId="6" xfId="0" applyFont="1" applyBorder="1" applyAlignment="1" applyProtection="1">
      <alignment horizontal="center" vertical="center" wrapText="1"/>
    </xf>
    <xf numFmtId="0" fontId="33" fillId="5" borderId="7" xfId="0" applyFont="1" applyFill="1" applyBorder="1" applyAlignment="1">
      <alignment horizontal="justify" vertical="top" wrapText="1"/>
    </xf>
    <xf numFmtId="0" fontId="33" fillId="7" borderId="3" xfId="0" applyFont="1" applyFill="1" applyBorder="1" applyAlignment="1">
      <alignment horizontal="justify" vertical="center" wrapText="1"/>
    </xf>
    <xf numFmtId="0" fontId="40" fillId="6" borderId="3" xfId="2" applyFont="1" applyFill="1" applyBorder="1" applyAlignment="1" applyProtection="1">
      <alignment horizontal="justify" vertical="center" wrapText="1"/>
      <protection locked="0"/>
    </xf>
    <xf numFmtId="0" fontId="31" fillId="5" borderId="5" xfId="0" applyFont="1" applyFill="1" applyBorder="1" applyAlignment="1" applyProtection="1">
      <alignment horizontal="justify" vertical="center" wrapText="1"/>
    </xf>
    <xf numFmtId="0" fontId="31" fillId="5" borderId="7" xfId="0" applyFont="1" applyFill="1" applyBorder="1" applyAlignment="1">
      <alignment horizontal="justify" vertical="center" wrapText="1"/>
    </xf>
    <xf numFmtId="0" fontId="31" fillId="5" borderId="6" xfId="0" applyFont="1" applyFill="1" applyBorder="1" applyAlignment="1">
      <alignment horizontal="justify" vertical="center" wrapText="1"/>
    </xf>
    <xf numFmtId="0" fontId="0" fillId="0" borderId="0" xfId="0" applyAlignment="1">
      <alignment vertical="center" wrapText="1"/>
    </xf>
    <xf numFmtId="0" fontId="33" fillId="0" borderId="6" xfId="0" applyFont="1" applyBorder="1" applyAlignment="1">
      <alignment horizontal="justify" vertical="center" wrapText="1"/>
    </xf>
    <xf numFmtId="0" fontId="33" fillId="0" borderId="3" xfId="0" applyFont="1" applyBorder="1" applyAlignment="1">
      <alignment vertical="center" wrapText="1"/>
    </xf>
    <xf numFmtId="0" fontId="35" fillId="5" borderId="5" xfId="0" applyFont="1" applyFill="1" applyBorder="1" applyAlignment="1">
      <alignment horizontal="justify" vertical="center" wrapText="1"/>
    </xf>
    <xf numFmtId="0" fontId="35" fillId="5" borderId="7" xfId="0" applyFont="1" applyFill="1" applyBorder="1" applyAlignment="1">
      <alignment horizontal="justify" vertical="center" wrapText="1"/>
    </xf>
    <xf numFmtId="0" fontId="35" fillId="5" borderId="6" xfId="0" applyFont="1" applyFill="1" applyBorder="1" applyAlignment="1">
      <alignment horizontal="justify" vertical="center" wrapText="1"/>
    </xf>
    <xf numFmtId="0" fontId="35" fillId="5" borderId="3" xfId="0" applyFont="1" applyFill="1" applyBorder="1" applyAlignment="1">
      <alignment horizontal="justify" vertical="center" wrapText="1"/>
    </xf>
    <xf numFmtId="0" fontId="33" fillId="8" borderId="3" xfId="0" applyFont="1" applyFill="1" applyBorder="1" applyAlignment="1" applyProtection="1">
      <alignment horizontal="justify" vertical="center" wrapText="1"/>
      <protection locked="0"/>
    </xf>
    <xf numFmtId="0" fontId="33" fillId="4" borderId="3" xfId="0" applyFont="1" applyFill="1" applyBorder="1" applyAlignment="1">
      <alignment horizontal="center" vertical="center" wrapText="1"/>
    </xf>
    <xf numFmtId="0" fontId="33" fillId="5" borderId="5" xfId="4" applyFont="1" applyFill="1" applyBorder="1" applyAlignment="1" applyProtection="1">
      <alignment horizontal="justify" vertical="center" wrapText="1"/>
      <protection locked="0"/>
    </xf>
    <xf numFmtId="0" fontId="33" fillId="4" borderId="5" xfId="0" applyFont="1" applyFill="1" applyBorder="1" applyAlignment="1">
      <alignment horizontal="center" vertical="center" wrapText="1"/>
    </xf>
    <xf numFmtId="0" fontId="33" fillId="4" borderId="6" xfId="0" applyFont="1" applyFill="1" applyBorder="1" applyAlignment="1">
      <alignment horizontal="center" vertical="center" wrapText="1"/>
    </xf>
    <xf numFmtId="0" fontId="33" fillId="4" borderId="7" xfId="0" applyFont="1" applyFill="1" applyBorder="1" applyAlignment="1">
      <alignment horizontal="center" vertical="center" wrapText="1"/>
    </xf>
    <xf numFmtId="0" fontId="33" fillId="4" borderId="5" xfId="0" applyFont="1" applyFill="1" applyBorder="1" applyAlignment="1" applyProtection="1">
      <alignment horizontal="center" vertical="center" wrapText="1"/>
    </xf>
    <xf numFmtId="0" fontId="0" fillId="4" borderId="7"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33" fillId="4" borderId="6" xfId="0" applyFont="1" applyFill="1" applyBorder="1" applyAlignment="1" applyProtection="1">
      <alignment horizontal="center" vertical="center" wrapText="1"/>
    </xf>
    <xf numFmtId="0" fontId="40" fillId="5" borderId="3" xfId="2" applyFont="1" applyFill="1" applyBorder="1" applyAlignment="1" applyProtection="1">
      <alignment horizontal="justify" vertical="center" wrapText="1"/>
      <protection locked="0"/>
    </xf>
    <xf numFmtId="0" fontId="33" fillId="0" borderId="3" xfId="0" applyFont="1" applyBorder="1" applyAlignment="1">
      <alignment horizontal="center" vertical="center" wrapText="1"/>
    </xf>
    <xf numFmtId="0" fontId="57" fillId="2" borderId="2" xfId="0" applyFont="1" applyFill="1" applyBorder="1" applyAlignment="1" applyProtection="1">
      <alignment horizontal="center" vertical="center" wrapText="1"/>
    </xf>
    <xf numFmtId="0" fontId="3" fillId="0" borderId="1"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4" fillId="5" borderId="34" xfId="0" applyFont="1" applyFill="1" applyBorder="1" applyAlignment="1" applyProtection="1">
      <alignment horizontal="center" vertical="center" wrapText="1"/>
    </xf>
    <xf numFmtId="0" fontId="34" fillId="5" borderId="35" xfId="0" applyFont="1" applyFill="1" applyBorder="1" applyAlignment="1" applyProtection="1">
      <alignment horizontal="center" vertical="center" wrapText="1"/>
    </xf>
    <xf numFmtId="0" fontId="34" fillId="5" borderId="36" xfId="0" applyFont="1" applyFill="1" applyBorder="1" applyAlignment="1" applyProtection="1">
      <alignment horizontal="center" vertical="center" wrapText="1"/>
    </xf>
    <xf numFmtId="0" fontId="34" fillId="5" borderId="37" xfId="0" applyFont="1" applyFill="1" applyBorder="1" applyAlignment="1" applyProtection="1">
      <alignment horizontal="center" vertical="center" wrapText="1"/>
    </xf>
    <xf numFmtId="0" fontId="34" fillId="5" borderId="28" xfId="0" applyFont="1" applyFill="1" applyBorder="1" applyAlignment="1" applyProtection="1">
      <alignment horizontal="center" vertical="center" wrapText="1"/>
    </xf>
    <xf numFmtId="0" fontId="34" fillId="5" borderId="29" xfId="0" applyFont="1" applyFill="1" applyBorder="1" applyAlignment="1" applyProtection="1">
      <alignment horizontal="center" vertical="center" wrapText="1"/>
    </xf>
    <xf numFmtId="0" fontId="83" fillId="5" borderId="23" xfId="0" applyFont="1" applyFill="1" applyBorder="1" applyAlignment="1" applyProtection="1">
      <alignment horizontal="left" vertical="center" wrapText="1"/>
    </xf>
    <xf numFmtId="0" fontId="83" fillId="5" borderId="24" xfId="0" applyFont="1" applyFill="1" applyBorder="1" applyAlignment="1" applyProtection="1">
      <alignment horizontal="left" vertical="center" wrapText="1"/>
    </xf>
    <xf numFmtId="0" fontId="83" fillId="0" borderId="31" xfId="0" applyFont="1" applyBorder="1" applyAlignment="1" applyProtection="1">
      <alignment horizontal="left" vertical="center" wrapText="1"/>
    </xf>
    <xf numFmtId="0" fontId="83" fillId="0" borderId="32" xfId="0" applyFont="1" applyBorder="1" applyAlignment="1" applyProtection="1">
      <alignment horizontal="left" vertical="center" wrapText="1"/>
    </xf>
    <xf numFmtId="0" fontId="58" fillId="5" borderId="38" xfId="0" applyFont="1" applyFill="1" applyBorder="1" applyAlignment="1" applyProtection="1">
      <alignment horizontal="center" vertical="center" wrapText="1"/>
    </xf>
    <xf numFmtId="0" fontId="58" fillId="5" borderId="39" xfId="0" applyFont="1" applyFill="1" applyBorder="1" applyAlignment="1" applyProtection="1">
      <alignment horizontal="center" vertical="center" wrapText="1"/>
    </xf>
    <xf numFmtId="0" fontId="58" fillId="5" borderId="40" xfId="0" applyFont="1" applyFill="1" applyBorder="1" applyAlignment="1" applyProtection="1">
      <alignment horizontal="center" vertical="center" wrapText="1"/>
    </xf>
    <xf numFmtId="0" fontId="58" fillId="0" borderId="25" xfId="0" applyFont="1" applyBorder="1" applyAlignment="1" applyProtection="1">
      <alignment horizontal="center" vertical="center" wrapText="1"/>
    </xf>
    <xf numFmtId="0" fontId="58" fillId="0" borderId="4" xfId="0" applyFont="1" applyBorder="1" applyAlignment="1" applyProtection="1">
      <alignment horizontal="center" vertical="center" wrapText="1"/>
    </xf>
    <xf numFmtId="0" fontId="58" fillId="0" borderId="37" xfId="0" applyFont="1" applyBorder="1" applyAlignment="1" applyProtection="1">
      <alignment horizontal="center" vertical="center" wrapText="1"/>
    </xf>
    <xf numFmtId="0" fontId="58" fillId="0" borderId="28" xfId="0" applyFont="1" applyBorder="1" applyAlignment="1" applyProtection="1">
      <alignment horizontal="center" vertical="center" wrapText="1"/>
    </xf>
    <xf numFmtId="0" fontId="52" fillId="0" borderId="3" xfId="0" applyFont="1" applyFill="1" applyBorder="1" applyAlignment="1">
      <alignment horizontal="center" vertical="center" wrapText="1"/>
    </xf>
    <xf numFmtId="0" fontId="60" fillId="0" borderId="3" xfId="0" applyFont="1" applyFill="1" applyBorder="1" applyAlignment="1">
      <alignment horizontal="center" vertical="center" wrapText="1"/>
    </xf>
    <xf numFmtId="0" fontId="60" fillId="0" borderId="3" xfId="0" applyFont="1" applyFill="1" applyBorder="1" applyAlignment="1">
      <alignment horizontal="justify" vertical="center" wrapText="1"/>
    </xf>
    <xf numFmtId="0" fontId="11" fillId="5" borderId="3" xfId="0" applyFont="1" applyFill="1" applyBorder="1" applyAlignment="1">
      <alignment horizontal="center" vertical="center" wrapText="1"/>
    </xf>
    <xf numFmtId="0" fontId="17" fillId="15" borderId="34" xfId="0" applyFont="1" applyFill="1" applyBorder="1" applyAlignment="1">
      <alignment horizontal="center" vertical="center" wrapText="1"/>
    </xf>
    <xf numFmtId="0" fontId="17" fillId="15" borderId="35" xfId="0" applyFont="1" applyFill="1" applyBorder="1" applyAlignment="1">
      <alignment horizontal="center" vertical="center" wrapText="1"/>
    </xf>
    <xf numFmtId="0" fontId="17" fillId="15" borderId="36" xfId="0" applyFont="1" applyFill="1" applyBorder="1" applyAlignment="1">
      <alignment horizontal="center" vertical="center" wrapText="1"/>
    </xf>
    <xf numFmtId="0" fontId="17" fillId="15" borderId="41" xfId="0" applyFont="1" applyFill="1" applyBorder="1" applyAlignment="1">
      <alignment horizontal="center" vertical="center" wrapText="1"/>
    </xf>
    <xf numFmtId="0" fontId="17" fillId="15" borderId="3" xfId="0" applyFont="1" applyFill="1" applyBorder="1" applyAlignment="1">
      <alignment horizontal="center" vertical="center" wrapText="1"/>
    </xf>
    <xf numFmtId="0" fontId="17" fillId="15" borderId="26" xfId="0" applyFont="1" applyFill="1" applyBorder="1" applyAlignment="1">
      <alignment horizontal="center" vertical="center" wrapText="1"/>
    </xf>
    <xf numFmtId="0" fontId="14" fillId="15" borderId="42" xfId="5" applyFont="1" applyFill="1" applyBorder="1" applyAlignment="1">
      <alignment horizontal="center" vertical="center" wrapText="1"/>
    </xf>
    <xf numFmtId="0" fontId="14" fillId="15" borderId="43" xfId="5" applyFont="1" applyFill="1" applyBorder="1" applyAlignment="1">
      <alignment horizontal="center" vertical="center" wrapText="1"/>
    </xf>
    <xf numFmtId="0" fontId="12" fillId="15" borderId="3" xfId="5" applyFont="1" applyFill="1" applyBorder="1" applyAlignment="1">
      <alignment horizontal="center" vertical="center" wrapText="1"/>
    </xf>
    <xf numFmtId="0" fontId="12" fillId="15" borderId="26" xfId="5" applyFont="1" applyFill="1" applyBorder="1" applyAlignment="1">
      <alignment horizontal="center" vertical="center" wrapText="1"/>
    </xf>
    <xf numFmtId="0" fontId="17" fillId="15" borderId="34" xfId="0" applyFont="1" applyFill="1" applyBorder="1" applyAlignment="1">
      <alignment horizontal="center" vertical="center" wrapText="1" readingOrder="1"/>
    </xf>
    <xf numFmtId="0" fontId="17" fillId="15" borderId="35" xfId="0" applyFont="1" applyFill="1" applyBorder="1" applyAlignment="1">
      <alignment horizontal="center" vertical="center" wrapText="1" readingOrder="1"/>
    </xf>
    <xf numFmtId="0" fontId="17" fillId="15" borderId="36" xfId="0" applyFont="1" applyFill="1" applyBorder="1" applyAlignment="1">
      <alignment horizontal="center" vertical="center" wrapText="1" readingOrder="1"/>
    </xf>
    <xf numFmtId="0" fontId="17" fillId="15" borderId="41" xfId="0" applyFont="1" applyFill="1" applyBorder="1" applyAlignment="1">
      <alignment horizontal="center" vertical="center" wrapText="1" readingOrder="1"/>
    </xf>
    <xf numFmtId="0" fontId="17" fillId="15" borderId="3" xfId="0" applyFont="1" applyFill="1" applyBorder="1" applyAlignment="1">
      <alignment horizontal="center" vertical="center" wrapText="1" readingOrder="1"/>
    </xf>
    <xf numFmtId="0" fontId="17" fillId="15" borderId="26" xfId="0" applyFont="1" applyFill="1" applyBorder="1" applyAlignment="1">
      <alignment horizontal="center" vertical="center" wrapText="1" readingOrder="1"/>
    </xf>
    <xf numFmtId="0" fontId="12" fillId="15" borderId="3" xfId="5" applyFont="1" applyFill="1" applyBorder="1" applyAlignment="1">
      <alignment horizontal="center" vertical="center" wrapText="1" readingOrder="1"/>
    </xf>
    <xf numFmtId="0" fontId="14" fillId="15" borderId="42" xfId="5" applyFont="1" applyFill="1" applyBorder="1" applyAlignment="1">
      <alignment horizontal="center" vertical="center" wrapText="1" readingOrder="1"/>
    </xf>
    <xf numFmtId="0" fontId="14" fillId="15" borderId="43" xfId="5" applyFont="1" applyFill="1" applyBorder="1" applyAlignment="1">
      <alignment horizontal="center" vertical="center" wrapText="1" readingOrder="1"/>
    </xf>
    <xf numFmtId="0" fontId="80" fillId="23" borderId="3" xfId="8" applyFont="1" applyFill="1" applyBorder="1" applyAlignment="1">
      <alignment horizontal="center" vertical="center" wrapText="1"/>
    </xf>
    <xf numFmtId="0" fontId="80" fillId="0" borderId="3" xfId="8" applyFont="1" applyBorder="1" applyAlignment="1">
      <alignment horizontal="center" vertical="center" wrapText="1"/>
    </xf>
    <xf numFmtId="0" fontId="62" fillId="0" borderId="3" xfId="0" applyFont="1" applyBorder="1" applyAlignment="1" applyProtection="1">
      <alignment horizontal="center" vertical="center" wrapText="1"/>
    </xf>
    <xf numFmtId="0" fontId="68" fillId="0" borderId="3" xfId="0" applyFont="1" applyFill="1" applyBorder="1" applyAlignment="1">
      <alignment horizontal="center" vertical="center" wrapText="1"/>
    </xf>
    <xf numFmtId="0" fontId="68" fillId="0" borderId="3" xfId="0" applyFont="1" applyFill="1" applyBorder="1" applyAlignment="1">
      <alignment horizontal="justify" vertical="center" wrapText="1"/>
    </xf>
    <xf numFmtId="0" fontId="68" fillId="5" borderId="3" xfId="0" applyFont="1" applyFill="1" applyBorder="1" applyAlignment="1">
      <alignment horizontal="center" vertical="center" wrapText="1"/>
    </xf>
    <xf numFmtId="0" fontId="68" fillId="0" borderId="3" xfId="0" applyFont="1" applyFill="1" applyBorder="1" applyAlignment="1">
      <alignment horizontal="justify" vertical="top" wrapText="1"/>
    </xf>
    <xf numFmtId="0" fontId="62" fillId="0" borderId="3" xfId="0" applyFont="1" applyFill="1" applyBorder="1" applyAlignment="1">
      <alignment horizontal="center" vertical="center" wrapText="1"/>
    </xf>
    <xf numFmtId="0" fontId="62" fillId="5" borderId="3" xfId="0" applyFont="1" applyFill="1" applyBorder="1" applyAlignment="1">
      <alignment horizontal="justify" vertical="center" wrapText="1"/>
    </xf>
    <xf numFmtId="0" fontId="62" fillId="5" borderId="5" xfId="0" applyFont="1" applyFill="1" applyBorder="1" applyAlignment="1" applyProtection="1">
      <alignment horizontal="center" vertical="center" wrapText="1"/>
    </xf>
    <xf numFmtId="0" fontId="62" fillId="0" borderId="7" xfId="0" applyFont="1" applyBorder="1" applyAlignment="1">
      <alignment horizontal="center" vertical="center" wrapText="1"/>
    </xf>
    <xf numFmtId="0" fontId="62" fillId="0" borderId="6" xfId="0" applyFont="1" applyBorder="1" applyAlignment="1">
      <alignment horizontal="center" vertical="center" wrapText="1"/>
    </xf>
    <xf numFmtId="0" fontId="3" fillId="5" borderId="3" xfId="0" applyFont="1" applyFill="1" applyBorder="1" applyAlignment="1">
      <alignment horizontal="justify" vertical="center" wrapText="1"/>
    </xf>
    <xf numFmtId="0" fontId="7" fillId="5" borderId="5" xfId="0" applyFont="1" applyFill="1" applyBorder="1" applyAlignment="1">
      <alignment horizontal="justify" vertical="center" wrapText="1"/>
    </xf>
    <xf numFmtId="0" fontId="7" fillId="5" borderId="7" xfId="0" applyFont="1" applyFill="1" applyBorder="1" applyAlignment="1">
      <alignment horizontal="justify" vertical="center" wrapText="1"/>
    </xf>
    <xf numFmtId="0" fontId="7" fillId="5" borderId="6" xfId="0" applyFont="1" applyFill="1" applyBorder="1" applyAlignment="1">
      <alignment horizontal="justify" vertical="center" wrapText="1"/>
    </xf>
    <xf numFmtId="0" fontId="3" fillId="5" borderId="5" xfId="0" applyFont="1" applyFill="1" applyBorder="1" applyAlignment="1" applyProtection="1">
      <alignment horizontal="justify" vertical="center" wrapText="1"/>
    </xf>
    <xf numFmtId="0" fontId="8" fillId="5" borderId="7" xfId="0" applyFont="1" applyFill="1" applyBorder="1" applyAlignment="1">
      <alignment horizontal="justify" vertical="center" wrapText="1"/>
    </xf>
    <xf numFmtId="0" fontId="8" fillId="5" borderId="6" xfId="0" applyFont="1" applyFill="1" applyBorder="1" applyAlignment="1">
      <alignment horizontal="justify" vertical="center" wrapText="1"/>
    </xf>
    <xf numFmtId="0" fontId="3" fillId="5" borderId="3" xfId="0" applyFont="1" applyFill="1" applyBorder="1" applyAlignment="1">
      <alignment horizontal="center" vertical="center" wrapText="1"/>
    </xf>
    <xf numFmtId="0" fontId="3" fillId="7" borderId="3" xfId="0" applyFont="1" applyFill="1" applyBorder="1" applyAlignment="1">
      <alignment horizontal="justify" vertical="center" wrapText="1"/>
    </xf>
    <xf numFmtId="0" fontId="7" fillId="6" borderId="3" xfId="2" applyFont="1" applyFill="1" applyBorder="1" applyAlignment="1" applyProtection="1">
      <alignment horizontal="justify" vertical="center" wrapText="1"/>
      <protection locked="0"/>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5" xfId="0" applyFont="1" applyFill="1" applyBorder="1" applyAlignment="1">
      <alignment horizontal="justify" vertical="center" wrapText="1"/>
    </xf>
    <xf numFmtId="0" fontId="3" fillId="5" borderId="6" xfId="0" applyFont="1" applyFill="1" applyBorder="1" applyAlignment="1">
      <alignment horizontal="justify" vertical="center" wrapText="1"/>
    </xf>
    <xf numFmtId="0" fontId="24" fillId="5" borderId="5" xfId="0" applyFont="1" applyFill="1" applyBorder="1" applyAlignment="1">
      <alignment horizontal="justify" vertical="center" wrapText="1"/>
    </xf>
    <xf numFmtId="0" fontId="24" fillId="5" borderId="6" xfId="0" applyFont="1" applyFill="1" applyBorder="1" applyAlignment="1">
      <alignment horizontal="justify" vertical="center" wrapText="1"/>
    </xf>
    <xf numFmtId="0" fontId="3" fillId="5" borderId="7" xfId="0" applyFont="1" applyFill="1" applyBorder="1" applyAlignment="1">
      <alignment horizontal="justify"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2" fillId="5" borderId="3" xfId="0" applyFont="1" applyFill="1" applyBorder="1" applyAlignment="1" applyProtection="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0" borderId="3" xfId="0" applyFont="1" applyBorder="1" applyAlignment="1" applyProtection="1">
      <alignment horizontal="center" vertical="center" wrapText="1"/>
    </xf>
    <xf numFmtId="0" fontId="3" fillId="0" borderId="3" xfId="0" applyFont="1" applyBorder="1" applyAlignment="1">
      <alignment horizontal="center" vertical="center" wrapText="1"/>
    </xf>
    <xf numFmtId="0" fontId="3" fillId="5" borderId="5" xfId="0" applyFont="1" applyFill="1" applyBorder="1" applyAlignment="1" applyProtection="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5" borderId="5" xfId="4" applyFont="1" applyFill="1" applyBorder="1" applyAlignment="1" applyProtection="1">
      <alignment horizontal="justify" vertical="center" wrapText="1"/>
      <protection locked="0"/>
    </xf>
    <xf numFmtId="0" fontId="3" fillId="4" borderId="5" xfId="0" applyFont="1" applyFill="1" applyBorder="1" applyAlignment="1" applyProtection="1">
      <alignment horizontal="center" vertical="center" wrapText="1"/>
    </xf>
    <xf numFmtId="0" fontId="3" fillId="4" borderId="6" xfId="0" applyFont="1" applyFill="1" applyBorder="1" applyAlignment="1" applyProtection="1">
      <alignment horizontal="center" vertical="center" wrapText="1"/>
    </xf>
    <xf numFmtId="0" fontId="3" fillId="5" borderId="5" xfId="2" applyFont="1" applyFill="1" applyBorder="1" applyAlignment="1" applyProtection="1">
      <alignment horizontal="justify" vertical="center" wrapText="1"/>
      <protection locked="0"/>
    </xf>
    <xf numFmtId="0" fontId="7" fillId="5" borderId="3" xfId="2" applyFont="1" applyFill="1" applyBorder="1" applyAlignment="1" applyProtection="1">
      <alignment horizontal="justify" vertical="center" wrapText="1"/>
      <protection locked="0"/>
    </xf>
    <xf numFmtId="0" fontId="3" fillId="8" borderId="3" xfId="0" applyFont="1" applyFill="1" applyBorder="1" applyAlignment="1" applyProtection="1">
      <alignment horizontal="justify" vertical="center" wrapText="1"/>
      <protection locked="0"/>
    </xf>
    <xf numFmtId="0" fontId="5" fillId="5" borderId="3" xfId="0" applyFont="1" applyFill="1" applyBorder="1" applyAlignment="1">
      <alignment horizontal="justify" vertical="center" wrapText="1"/>
    </xf>
    <xf numFmtId="0" fontId="0" fillId="0" borderId="6" xfId="0" applyBorder="1" applyAlignment="1">
      <alignment horizontal="justify" vertical="center" wrapText="1"/>
    </xf>
    <xf numFmtId="0" fontId="3" fillId="0" borderId="3" xfId="0" applyFont="1" applyBorder="1" applyAlignment="1">
      <alignment vertical="center" wrapText="1"/>
    </xf>
    <xf numFmtId="0" fontId="5" fillId="5" borderId="5" xfId="0" applyFont="1" applyFill="1" applyBorder="1" applyAlignment="1">
      <alignment horizontal="justify" vertical="center" wrapText="1"/>
    </xf>
    <xf numFmtId="0" fontId="5" fillId="5" borderId="7" xfId="0" applyFont="1" applyFill="1" applyBorder="1" applyAlignment="1">
      <alignment horizontal="justify" vertical="center" wrapText="1"/>
    </xf>
    <xf numFmtId="0" fontId="5" fillId="5" borderId="6" xfId="0" applyFont="1" applyFill="1" applyBorder="1" applyAlignment="1">
      <alignment horizontal="justify" vertical="center" wrapText="1"/>
    </xf>
    <xf numFmtId="0" fontId="8" fillId="0" borderId="7" xfId="0" applyFont="1" applyBorder="1" applyAlignment="1">
      <alignment horizontal="center" vertical="center" wrapText="1"/>
    </xf>
    <xf numFmtId="0" fontId="0" fillId="0" borderId="7" xfId="0" applyBorder="1" applyAlignment="1">
      <alignment horizontal="justify"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22" fillId="0" borderId="5"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6" xfId="0" applyFont="1" applyBorder="1" applyAlignment="1">
      <alignment horizontal="center" vertical="center" wrapText="1"/>
    </xf>
    <xf numFmtId="0" fontId="3" fillId="5" borderId="18"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19" xfId="0" applyFont="1" applyFill="1" applyBorder="1" applyAlignment="1">
      <alignment horizontal="justify" vertical="center" wrapText="1"/>
    </xf>
    <xf numFmtId="0" fontId="3" fillId="5" borderId="0" xfId="0" applyFont="1" applyFill="1" applyBorder="1" applyAlignment="1">
      <alignment horizontal="justify" vertical="center" wrapText="1"/>
    </xf>
    <xf numFmtId="0" fontId="3" fillId="5" borderId="17" xfId="0" applyFont="1" applyFill="1" applyBorder="1" applyAlignment="1">
      <alignment horizontal="justify" vertical="center" wrapText="1"/>
    </xf>
    <xf numFmtId="0" fontId="62" fillId="5" borderId="5" xfId="0" applyFont="1" applyFill="1" applyBorder="1" applyAlignment="1">
      <alignment horizontal="center" vertical="center" wrapText="1"/>
    </xf>
    <xf numFmtId="0" fontId="62" fillId="5" borderId="6" xfId="0" applyFont="1" applyFill="1" applyBorder="1" applyAlignment="1">
      <alignment horizontal="center" vertical="center" wrapText="1"/>
    </xf>
    <xf numFmtId="0" fontId="62" fillId="5" borderId="5" xfId="0" applyFont="1" applyFill="1" applyBorder="1" applyAlignment="1">
      <alignment horizontal="justify" vertical="center" wrapText="1"/>
    </xf>
    <xf numFmtId="0" fontId="62" fillId="5" borderId="6" xfId="0" applyFont="1" applyFill="1" applyBorder="1" applyAlignment="1">
      <alignment horizontal="justify" vertical="center" wrapText="1"/>
    </xf>
    <xf numFmtId="0" fontId="62" fillId="5" borderId="7" xfId="0" applyFont="1" applyFill="1" applyBorder="1" applyAlignment="1">
      <alignment horizontal="center" vertical="center" wrapText="1"/>
    </xf>
    <xf numFmtId="0" fontId="51" fillId="5" borderId="5" xfId="0" applyFont="1" applyFill="1" applyBorder="1" applyAlignment="1">
      <alignment horizontal="justify" vertical="center" wrapText="1"/>
    </xf>
    <xf numFmtId="0" fontId="51" fillId="5" borderId="7" xfId="0" applyFont="1" applyFill="1" applyBorder="1" applyAlignment="1">
      <alignment horizontal="justify" vertical="center" wrapText="1"/>
    </xf>
    <xf numFmtId="0" fontId="51" fillId="5" borderId="6" xfId="0" applyFont="1" applyFill="1" applyBorder="1" applyAlignment="1">
      <alignment horizontal="justify" vertical="center" wrapText="1"/>
    </xf>
    <xf numFmtId="0" fontId="62" fillId="5" borderId="3" xfId="0" applyFont="1" applyFill="1" applyBorder="1" applyAlignment="1">
      <alignment horizontal="center" vertical="center" wrapText="1"/>
    </xf>
    <xf numFmtId="0" fontId="3" fillId="5" borderId="5" xfId="0" applyFont="1" applyFill="1" applyBorder="1" applyAlignment="1">
      <alignment horizontal="justify" vertical="top" wrapText="1"/>
    </xf>
    <xf numFmtId="0" fontId="3" fillId="5" borderId="6" xfId="0" applyFont="1" applyFill="1" applyBorder="1" applyAlignment="1">
      <alignment horizontal="justify" vertical="top" wrapText="1"/>
    </xf>
    <xf numFmtId="0" fontId="3" fillId="5" borderId="7" xfId="0" applyFont="1" applyFill="1" applyBorder="1" applyAlignment="1" applyProtection="1">
      <alignment horizontal="justify" vertical="center" wrapText="1"/>
    </xf>
    <xf numFmtId="0" fontId="3" fillId="5" borderId="6" xfId="0" applyFont="1" applyFill="1" applyBorder="1" applyAlignment="1" applyProtection="1">
      <alignment horizontal="justify" vertical="center" wrapText="1"/>
    </xf>
    <xf numFmtId="0" fontId="3" fillId="0" borderId="5"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75" fillId="2" borderId="18" xfId="0" applyFont="1" applyFill="1" applyBorder="1" applyAlignment="1" applyProtection="1">
      <alignment horizontal="center" vertical="center" wrapText="1"/>
    </xf>
    <xf numFmtId="0" fontId="75" fillId="2" borderId="19" xfId="0" applyFont="1" applyFill="1" applyBorder="1" applyAlignment="1" applyProtection="1">
      <alignment horizontal="center" vertical="center" wrapText="1"/>
    </xf>
    <xf numFmtId="0" fontId="75" fillId="2" borderId="23" xfId="0" applyFont="1" applyFill="1" applyBorder="1" applyAlignment="1" applyProtection="1">
      <alignment horizontal="center" vertical="center" wrapText="1"/>
    </xf>
    <xf numFmtId="0" fontId="75" fillId="2" borderId="0" xfId="0" applyFont="1" applyFill="1" applyBorder="1" applyAlignment="1" applyProtection="1">
      <alignment horizontal="center" vertical="center" wrapText="1"/>
    </xf>
    <xf numFmtId="0" fontId="75" fillId="2" borderId="21" xfId="0" applyFont="1" applyFill="1" applyBorder="1" applyAlignment="1" applyProtection="1">
      <alignment horizontal="center" vertical="center" wrapText="1"/>
    </xf>
    <xf numFmtId="0" fontId="75" fillId="2" borderId="17" xfId="0" applyFont="1" applyFill="1" applyBorder="1" applyAlignment="1" applyProtection="1">
      <alignment horizontal="center" vertical="center" wrapText="1"/>
    </xf>
    <xf numFmtId="165" fontId="75" fillId="0" borderId="21" xfId="0" applyNumberFormat="1" applyFont="1" applyFill="1" applyBorder="1" applyAlignment="1" applyProtection="1">
      <alignment horizontal="left" vertical="center" wrapText="1"/>
    </xf>
    <xf numFmtId="165" fontId="75" fillId="0" borderId="17" xfId="0" applyNumberFormat="1" applyFont="1" applyFill="1" applyBorder="1" applyAlignment="1" applyProtection="1">
      <alignment horizontal="left" vertical="center" wrapText="1"/>
    </xf>
    <xf numFmtId="165" fontId="75" fillId="0" borderId="22" xfId="0" applyNumberFormat="1" applyFont="1" applyFill="1" applyBorder="1" applyAlignment="1" applyProtection="1">
      <alignment horizontal="left" vertical="center" wrapText="1"/>
    </xf>
    <xf numFmtId="165" fontId="75" fillId="0" borderId="18" xfId="0" applyNumberFormat="1" applyFont="1" applyFill="1" applyBorder="1" applyAlignment="1" applyProtection="1">
      <alignment horizontal="left" vertical="center" wrapText="1"/>
    </xf>
    <xf numFmtId="165" fontId="75" fillId="0" borderId="19" xfId="0" applyNumberFormat="1" applyFont="1" applyFill="1" applyBorder="1" applyAlignment="1" applyProtection="1">
      <alignment horizontal="left" vertical="center" wrapText="1"/>
    </xf>
    <xf numFmtId="165" fontId="75" fillId="0" borderId="20" xfId="0" applyNumberFormat="1" applyFont="1" applyFill="1" applyBorder="1" applyAlignment="1" applyProtection="1">
      <alignment horizontal="left" vertical="center" wrapText="1"/>
    </xf>
    <xf numFmtId="0" fontId="2" fillId="5" borderId="14"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8" fillId="0" borderId="3" xfId="0" applyFont="1" applyBorder="1" applyAlignment="1">
      <alignment horizontal="center" vertical="center" wrapText="1"/>
    </xf>
    <xf numFmtId="0" fontId="51" fillId="2" borderId="18" xfId="0" applyFont="1" applyFill="1" applyBorder="1" applyAlignment="1" applyProtection="1">
      <alignment horizontal="center" vertical="center" wrapText="1"/>
    </xf>
    <xf numFmtId="0" fontId="51" fillId="2" borderId="19" xfId="0" applyFont="1" applyFill="1" applyBorder="1" applyAlignment="1" applyProtection="1">
      <alignment horizontal="center" vertical="center" wrapText="1"/>
    </xf>
    <xf numFmtId="0" fontId="51" fillId="2" borderId="23" xfId="0" applyFont="1" applyFill="1" applyBorder="1" applyAlignment="1" applyProtection="1">
      <alignment horizontal="center" vertical="center" wrapText="1"/>
    </xf>
    <xf numFmtId="0" fontId="51" fillId="2" borderId="0" xfId="0" applyFont="1" applyFill="1" applyBorder="1" applyAlignment="1" applyProtection="1">
      <alignment horizontal="center" vertical="center" wrapText="1"/>
    </xf>
    <xf numFmtId="0" fontId="51" fillId="2" borderId="21" xfId="0" applyFont="1" applyFill="1" applyBorder="1" applyAlignment="1" applyProtection="1">
      <alignment horizontal="center" vertical="center" wrapText="1"/>
    </xf>
    <xf numFmtId="0" fontId="51" fillId="2" borderId="17" xfId="0" applyFont="1" applyFill="1" applyBorder="1" applyAlignment="1" applyProtection="1">
      <alignment horizontal="center" vertical="center" wrapText="1"/>
    </xf>
    <xf numFmtId="165" fontId="51" fillId="0" borderId="21" xfId="0" applyNumberFormat="1" applyFont="1" applyFill="1" applyBorder="1" applyAlignment="1" applyProtection="1">
      <alignment horizontal="left" vertical="center" wrapText="1"/>
    </xf>
    <xf numFmtId="165" fontId="51" fillId="0" borderId="17" xfId="0" applyNumberFormat="1" applyFont="1" applyFill="1" applyBorder="1" applyAlignment="1" applyProtection="1">
      <alignment horizontal="left" vertical="center" wrapText="1"/>
    </xf>
    <xf numFmtId="165" fontId="51" fillId="0" borderId="22" xfId="0" applyNumberFormat="1" applyFont="1" applyFill="1" applyBorder="1" applyAlignment="1" applyProtection="1">
      <alignment horizontal="left" vertical="center" wrapText="1"/>
    </xf>
    <xf numFmtId="165" fontId="51" fillId="0" borderId="18" xfId="0" applyNumberFormat="1" applyFont="1" applyFill="1" applyBorder="1" applyAlignment="1" applyProtection="1">
      <alignment horizontal="left" vertical="center" wrapText="1"/>
    </xf>
    <xf numFmtId="165" fontId="51" fillId="0" borderId="19" xfId="0" applyNumberFormat="1" applyFont="1" applyFill="1" applyBorder="1" applyAlignment="1" applyProtection="1">
      <alignment horizontal="left" vertical="center" wrapText="1"/>
    </xf>
    <xf numFmtId="165" fontId="51" fillId="0" borderId="20" xfId="0" applyNumberFormat="1" applyFont="1" applyFill="1" applyBorder="1" applyAlignment="1" applyProtection="1">
      <alignment horizontal="left" vertical="center" wrapText="1"/>
    </xf>
    <xf numFmtId="0" fontId="62" fillId="0" borderId="3" xfId="0" applyFont="1" applyFill="1" applyBorder="1" applyAlignment="1">
      <alignment horizontal="justify" vertical="center" wrapText="1"/>
    </xf>
    <xf numFmtId="0" fontId="62" fillId="5" borderId="7" xfId="0" applyFont="1" applyFill="1" applyBorder="1" applyAlignment="1">
      <alignment horizontal="justify" vertical="center" wrapText="1"/>
    </xf>
    <xf numFmtId="0" fontId="68" fillId="0" borderId="5" xfId="0" applyFont="1" applyBorder="1" applyAlignment="1">
      <alignment horizontal="justify" vertical="center" wrapText="1"/>
    </xf>
    <xf numFmtId="0" fontId="68" fillId="0" borderId="7" xfId="0" applyFont="1" applyBorder="1" applyAlignment="1">
      <alignment horizontal="justify" vertical="center" wrapText="1"/>
    </xf>
    <xf numFmtId="0" fontId="68" fillId="0" borderId="6" xfId="0" applyFont="1" applyBorder="1" applyAlignment="1">
      <alignment horizontal="justify" vertical="center" wrapText="1"/>
    </xf>
    <xf numFmtId="0" fontId="3" fillId="5" borderId="3" xfId="0" applyFont="1" applyFill="1" applyBorder="1" applyAlignment="1" applyProtection="1">
      <alignment horizontal="center" vertical="center" wrapText="1"/>
    </xf>
    <xf numFmtId="0" fontId="2" fillId="11" borderId="8" xfId="0" applyFont="1" applyFill="1" applyBorder="1" applyAlignment="1" applyProtection="1">
      <alignment horizontal="center" vertical="center" wrapText="1"/>
    </xf>
    <xf numFmtId="0" fontId="2" fillId="11" borderId="11" xfId="0" applyFont="1" applyFill="1" applyBorder="1" applyAlignment="1" applyProtection="1">
      <alignment horizontal="center" vertical="center" wrapText="1"/>
    </xf>
    <xf numFmtId="0" fontId="3" fillId="0" borderId="6" xfId="0" applyFont="1" applyFill="1" applyBorder="1" applyAlignment="1">
      <alignment horizontal="center" vertical="center" wrapText="1"/>
    </xf>
    <xf numFmtId="0" fontId="3" fillId="5" borderId="7" xfId="2" applyFont="1" applyFill="1" applyBorder="1" applyAlignment="1" applyProtection="1">
      <alignment horizontal="justify" vertical="center" wrapText="1"/>
      <protection locked="0"/>
    </xf>
    <xf numFmtId="0" fontId="3" fillId="5" borderId="6" xfId="2" applyFont="1" applyFill="1" applyBorder="1" applyAlignment="1" applyProtection="1">
      <alignment horizontal="justify" vertical="center" wrapText="1"/>
      <protection locked="0"/>
    </xf>
    <xf numFmtId="0" fontId="23" fillId="5" borderId="3" xfId="0" applyFont="1" applyFill="1" applyBorder="1" applyAlignment="1">
      <alignment horizontal="center" vertical="center" wrapText="1"/>
    </xf>
    <xf numFmtId="0" fontId="26" fillId="5" borderId="3" xfId="0" applyFont="1" applyFill="1" applyBorder="1" applyAlignment="1">
      <alignment horizontal="justify" vertical="center" wrapText="1"/>
    </xf>
    <xf numFmtId="0" fontId="34" fillId="2" borderId="18" xfId="0" applyFont="1" applyFill="1" applyBorder="1" applyAlignment="1" applyProtection="1">
      <alignment horizontal="center" vertical="center" wrapText="1"/>
    </xf>
    <xf numFmtId="0" fontId="34" fillId="2" borderId="19" xfId="0" applyFont="1" applyFill="1" applyBorder="1" applyAlignment="1" applyProtection="1">
      <alignment horizontal="center" vertical="center" wrapText="1"/>
    </xf>
    <xf numFmtId="0" fontId="34" fillId="2" borderId="23" xfId="0" applyFont="1" applyFill="1" applyBorder="1" applyAlignment="1" applyProtection="1">
      <alignment horizontal="center" vertical="center" wrapText="1"/>
    </xf>
    <xf numFmtId="0" fontId="34" fillId="2" borderId="0" xfId="0" applyFont="1" applyFill="1" applyBorder="1" applyAlignment="1" applyProtection="1">
      <alignment horizontal="center" vertical="center" wrapText="1"/>
    </xf>
    <xf numFmtId="0" fontId="34" fillId="2" borderId="21" xfId="0" applyFont="1" applyFill="1" applyBorder="1" applyAlignment="1" applyProtection="1">
      <alignment horizontal="center" vertical="center" wrapText="1"/>
    </xf>
    <xf numFmtId="0" fontId="34" fillId="2" borderId="17" xfId="0" applyFont="1" applyFill="1" applyBorder="1" applyAlignment="1" applyProtection="1">
      <alignment horizontal="center" vertical="center" wrapText="1"/>
    </xf>
    <xf numFmtId="165" fontId="34" fillId="0" borderId="21" xfId="0" applyNumberFormat="1" applyFont="1" applyFill="1" applyBorder="1" applyAlignment="1" applyProtection="1">
      <alignment horizontal="left" vertical="center" wrapText="1"/>
    </xf>
    <xf numFmtId="165" fontId="34" fillId="0" borderId="17" xfId="0" applyNumberFormat="1" applyFont="1" applyFill="1" applyBorder="1" applyAlignment="1" applyProtection="1">
      <alignment horizontal="left" vertical="center" wrapText="1"/>
    </xf>
    <xf numFmtId="165" fontId="34" fillId="0" borderId="22" xfId="0" applyNumberFormat="1" applyFont="1" applyFill="1" applyBorder="1" applyAlignment="1" applyProtection="1">
      <alignment horizontal="left" vertical="center" wrapText="1"/>
    </xf>
    <xf numFmtId="165" fontId="34" fillId="0" borderId="18" xfId="0" applyNumberFormat="1" applyFont="1" applyFill="1" applyBorder="1" applyAlignment="1" applyProtection="1">
      <alignment horizontal="left" vertical="center" wrapText="1"/>
    </xf>
    <xf numFmtId="165" fontId="34" fillId="0" borderId="19" xfId="0" applyNumberFormat="1" applyFont="1" applyFill="1" applyBorder="1" applyAlignment="1" applyProtection="1">
      <alignment horizontal="left" vertical="center" wrapText="1"/>
    </xf>
    <xf numFmtId="165" fontId="34" fillId="0" borderId="20" xfId="0" applyNumberFormat="1" applyFont="1" applyFill="1" applyBorder="1" applyAlignment="1" applyProtection="1">
      <alignment horizontal="left" vertical="center" wrapText="1"/>
    </xf>
    <xf numFmtId="165" fontId="2" fillId="0" borderId="18" xfId="0" applyNumberFormat="1" applyFont="1" applyFill="1" applyBorder="1" applyAlignment="1" applyProtection="1">
      <alignment horizontal="left" vertical="center" wrapText="1"/>
    </xf>
    <xf numFmtId="165" fontId="2" fillId="0" borderId="19" xfId="0" applyNumberFormat="1" applyFont="1" applyFill="1" applyBorder="1" applyAlignment="1" applyProtection="1">
      <alignment horizontal="left" vertical="center" wrapText="1"/>
    </xf>
    <xf numFmtId="165" fontId="2" fillId="0" borderId="20" xfId="0" applyNumberFormat="1" applyFont="1" applyFill="1" applyBorder="1" applyAlignment="1" applyProtection="1">
      <alignment horizontal="left" vertical="center" wrapText="1"/>
    </xf>
    <xf numFmtId="0" fontId="2" fillId="2" borderId="18" xfId="0" applyFont="1" applyFill="1" applyBorder="1" applyAlignment="1" applyProtection="1">
      <alignment horizontal="center" vertical="center" wrapText="1"/>
    </xf>
    <xf numFmtId="0" fontId="2" fillId="2" borderId="19" xfId="0" applyFont="1" applyFill="1" applyBorder="1" applyAlignment="1" applyProtection="1">
      <alignment horizontal="center" vertical="center" wrapText="1"/>
    </xf>
    <xf numFmtId="0" fontId="2" fillId="2" borderId="23"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21"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165" fontId="2" fillId="0" borderId="21" xfId="0" applyNumberFormat="1" applyFont="1" applyFill="1" applyBorder="1" applyAlignment="1" applyProtection="1">
      <alignment horizontal="left" vertical="center" wrapText="1"/>
    </xf>
    <xf numFmtId="165" fontId="2" fillId="0" borderId="17" xfId="0" applyNumberFormat="1" applyFont="1" applyFill="1" applyBorder="1" applyAlignment="1" applyProtection="1">
      <alignment horizontal="left" vertical="center" wrapText="1"/>
    </xf>
    <xf numFmtId="165" fontId="2" fillId="0" borderId="22" xfId="0" applyNumberFormat="1" applyFont="1" applyFill="1" applyBorder="1" applyAlignment="1" applyProtection="1">
      <alignment horizontal="left" vertical="center" wrapText="1"/>
    </xf>
    <xf numFmtId="0" fontId="3" fillId="5" borderId="3" xfId="2" applyFont="1" applyFill="1" applyBorder="1" applyAlignment="1" applyProtection="1">
      <alignment horizontal="justify" vertical="center" wrapText="1"/>
      <protection locked="0"/>
    </xf>
    <xf numFmtId="0" fontId="3" fillId="0" borderId="3" xfId="0" applyFont="1" applyFill="1" applyBorder="1" applyAlignment="1">
      <alignment horizontal="center" vertical="center" wrapText="1"/>
    </xf>
    <xf numFmtId="0" fontId="73" fillId="0" borderId="5" xfId="0" applyFont="1" applyBorder="1" applyAlignment="1">
      <alignment horizontal="center" vertical="center" wrapText="1"/>
    </xf>
    <xf numFmtId="0" fontId="73" fillId="0" borderId="7" xfId="0" applyFont="1" applyBorder="1" applyAlignment="1">
      <alignment horizontal="center" vertical="center" wrapText="1"/>
    </xf>
    <xf numFmtId="0" fontId="73" fillId="0" borderId="6" xfId="0" applyFont="1" applyBorder="1" applyAlignment="1">
      <alignment horizontal="center" vertical="center" wrapText="1"/>
    </xf>
    <xf numFmtId="0" fontId="6" fillId="5" borderId="5" xfId="0" applyFont="1" applyFill="1" applyBorder="1" applyAlignment="1">
      <alignment horizontal="justify" vertical="center" wrapText="1"/>
    </xf>
    <xf numFmtId="0" fontId="6" fillId="5" borderId="7" xfId="0" applyFont="1" applyFill="1" applyBorder="1" applyAlignment="1">
      <alignment horizontal="justify" vertical="center" wrapText="1"/>
    </xf>
    <xf numFmtId="0" fontId="6" fillId="5" borderId="6" xfId="0" applyFont="1" applyFill="1" applyBorder="1" applyAlignment="1">
      <alignment horizontal="justify" vertical="center" wrapText="1"/>
    </xf>
    <xf numFmtId="0" fontId="8" fillId="4" borderId="7"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33" fillId="5" borderId="5" xfId="0" applyFont="1" applyFill="1" applyBorder="1" applyAlignment="1" applyProtection="1">
      <alignment horizontal="justify" vertical="top" wrapText="1"/>
    </xf>
    <xf numFmtId="0" fontId="0" fillId="5" borderId="7" xfId="0" applyFont="1" applyFill="1" applyBorder="1" applyAlignment="1">
      <alignment horizontal="justify" vertical="top" wrapText="1"/>
    </xf>
    <xf numFmtId="0" fontId="0" fillId="5" borderId="6" xfId="0" applyFont="1" applyFill="1" applyBorder="1" applyAlignment="1">
      <alignment horizontal="justify" vertical="top" wrapText="1"/>
    </xf>
    <xf numFmtId="0" fontId="32" fillId="21" borderId="3" xfId="0" applyFont="1" applyFill="1" applyBorder="1" applyAlignment="1" applyProtection="1">
      <alignment horizontal="justify" vertical="center" wrapText="1"/>
    </xf>
    <xf numFmtId="0" fontId="32" fillId="21" borderId="3" xfId="0" applyFont="1" applyFill="1" applyBorder="1" applyAlignment="1" applyProtection="1">
      <alignment horizontal="justify" vertical="top" wrapText="1"/>
    </xf>
  </cellXfs>
  <cellStyles count="9">
    <cellStyle name="Normal" xfId="0" builtinId="0"/>
    <cellStyle name="Normal 13" xfId="3"/>
    <cellStyle name="Normal 13 2" xfId="6"/>
    <cellStyle name="Normal 2" xfId="4"/>
    <cellStyle name="Normal 2 2" xfId="8"/>
    <cellStyle name="Normal 3 2" xfId="5"/>
    <cellStyle name="Normal 5" xfId="2"/>
    <cellStyle name="Normal 5 2" xfId="7"/>
    <cellStyle name="Porcentaje" xfId="1" builtinId="5"/>
  </cellStyles>
  <dxfs count="1554">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s>
  <tableStyles count="0" defaultTableStyle="TableStyleMedium2" defaultPivotStyle="PivotStyleLight16"/>
  <colors>
    <mruColors>
      <color rgb="FFFFCC00"/>
      <color rgb="FFFFFFCD"/>
      <color rgb="FFFFFF89"/>
      <color rgb="FFFFFFBD"/>
      <color rgb="FF9D9DBD"/>
      <color rgb="FFB48FFF"/>
      <color rgb="FF000000"/>
      <color rgb="FFCBCBCB"/>
      <color rgb="FFF6BE98"/>
      <color rgb="FFEF8B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NJ452"/>
  <sheetViews>
    <sheetView tabSelected="1" view="pageBreakPreview" topLeftCell="A8" zoomScale="55" zoomScaleNormal="80" zoomScaleSheetLayoutView="55" workbookViewId="0">
      <pane xSplit="1" ySplit="2" topLeftCell="B10" activePane="bottomRight" state="frozen"/>
      <selection activeCell="A8" sqref="A8"/>
      <selection pane="topRight" activeCell="B8" sqref="B8"/>
      <selection pane="bottomLeft" activeCell="A10" sqref="A10"/>
      <selection pane="bottomRight" activeCell="T101" sqref="T101"/>
    </sheetView>
  </sheetViews>
  <sheetFormatPr baseColWidth="10" defaultRowHeight="12"/>
  <cols>
    <col min="1" max="1" width="11.5703125" style="125" customWidth="1"/>
    <col min="2" max="2" width="65.85546875" style="115" customWidth="1"/>
    <col min="3" max="3" width="16.5703125" style="115" customWidth="1"/>
    <col min="4" max="4" width="28.7109375" style="31" customWidth="1"/>
    <col min="5" max="5" width="35.28515625" style="31" customWidth="1"/>
    <col min="6" max="6" width="42.7109375" style="31" customWidth="1"/>
    <col min="7" max="7" width="20.28515625" style="31" customWidth="1"/>
    <col min="8" max="8" width="15.85546875" style="44" customWidth="1"/>
    <col min="9" max="9" width="15.7109375" style="36" customWidth="1"/>
    <col min="10" max="10" width="17.28515625" style="36" customWidth="1"/>
    <col min="11" max="11" width="15.5703125" style="36" customWidth="1"/>
    <col min="12" max="12" width="28.7109375" style="125" customWidth="1"/>
    <col min="13" max="13" width="12.42578125" style="31" customWidth="1"/>
    <col min="14" max="14" width="16.28515625" style="125" customWidth="1"/>
    <col min="15" max="15" width="11.28515625" style="125" hidden="1" customWidth="1"/>
    <col min="16" max="16" width="15.85546875" style="125" hidden="1" customWidth="1"/>
    <col min="17" max="17" width="11.7109375" style="125" hidden="1" customWidth="1"/>
    <col min="18" max="18" width="6.140625" style="31" hidden="1" customWidth="1"/>
    <col min="19" max="19" width="5.42578125" style="31" hidden="1" customWidth="1"/>
    <col min="20" max="20" width="84" style="31" customWidth="1"/>
    <col min="21" max="22" width="2.28515625" style="31" hidden="1" customWidth="1"/>
    <col min="23" max="23" width="14.7109375" style="125" customWidth="1"/>
    <col min="24" max="24" width="15.7109375" style="31" customWidth="1"/>
    <col min="25" max="26" width="21.7109375" style="31" customWidth="1"/>
    <col min="27" max="27" width="32.85546875" style="31" customWidth="1"/>
    <col min="28" max="28" width="25.5703125" style="31" customWidth="1"/>
    <col min="29" max="29" width="26.5703125" style="31" customWidth="1"/>
    <col min="30" max="30" width="16" style="31" customWidth="1"/>
    <col min="31" max="31" width="12.7109375" style="31" customWidth="1"/>
    <col min="32" max="32" width="11.140625" style="31" customWidth="1"/>
    <col min="33" max="33" width="11.5703125" style="31" customWidth="1"/>
    <col min="34" max="34" width="11.28515625" style="31" customWidth="1"/>
    <col min="35" max="35" width="29" style="31" customWidth="1"/>
    <col min="36" max="36" width="12.42578125" style="31" customWidth="1"/>
    <col min="37" max="37" width="12.85546875" style="31" customWidth="1"/>
    <col min="38" max="38" width="11.28515625" style="31" customWidth="1"/>
    <col min="39" max="39" width="14.42578125" style="31" customWidth="1"/>
    <col min="40" max="40" width="10.140625" style="31" customWidth="1"/>
    <col min="41" max="41" width="10.5703125" style="31" customWidth="1"/>
    <col min="42" max="42" width="9.85546875" style="31" customWidth="1"/>
    <col min="43" max="43" width="50.28515625" style="31" customWidth="1"/>
    <col min="44" max="277" width="11.42578125" style="31"/>
    <col min="278" max="278" width="9.5703125" style="31" customWidth="1"/>
    <col min="279" max="279" width="9.85546875" style="31" customWidth="1"/>
    <col min="280" max="280" width="49.140625" style="31" customWidth="1"/>
    <col min="281" max="282" width="21.7109375" style="31" customWidth="1"/>
    <col min="283" max="283" width="32.85546875" style="31" customWidth="1"/>
    <col min="284" max="284" width="25.5703125" style="31" customWidth="1"/>
    <col min="285" max="285" width="26.5703125" style="31" customWidth="1"/>
    <col min="286" max="286" width="16" style="31" customWidth="1"/>
    <col min="287" max="287" width="12.7109375" style="31" customWidth="1"/>
    <col min="288" max="288" width="11.140625" style="31" customWidth="1"/>
    <col min="289" max="289" width="11.5703125" style="31" customWidth="1"/>
    <col min="290" max="290" width="11.28515625" style="31" customWidth="1"/>
    <col min="291" max="291" width="29" style="31" customWidth="1"/>
    <col min="292" max="292" width="12.42578125" style="31" customWidth="1"/>
    <col min="293" max="293" width="12.85546875" style="31" customWidth="1"/>
    <col min="294" max="294" width="11.28515625" style="31" customWidth="1"/>
    <col min="295" max="295" width="14.42578125" style="31" customWidth="1"/>
    <col min="296" max="296" width="10.140625" style="31" customWidth="1"/>
    <col min="297" max="297" width="10.5703125" style="31" customWidth="1"/>
    <col min="298" max="298" width="9.85546875" style="31" customWidth="1"/>
    <col min="299" max="299" width="50.28515625" style="31" customWidth="1"/>
    <col min="300" max="533" width="11.42578125" style="31"/>
    <col min="534" max="534" width="9.5703125" style="31" customWidth="1"/>
    <col min="535" max="535" width="9.85546875" style="31" customWidth="1"/>
    <col min="536" max="536" width="49.140625" style="31" customWidth="1"/>
    <col min="537" max="538" width="21.7109375" style="31" customWidth="1"/>
    <col min="539" max="539" width="32.85546875" style="31" customWidth="1"/>
    <col min="540" max="540" width="25.5703125" style="31" customWidth="1"/>
    <col min="541" max="541" width="26.5703125" style="31" customWidth="1"/>
    <col min="542" max="542" width="16" style="31" customWidth="1"/>
    <col min="543" max="543" width="12.7109375" style="31" customWidth="1"/>
    <col min="544" max="544" width="11.140625" style="31" customWidth="1"/>
    <col min="545" max="545" width="11.5703125" style="31" customWidth="1"/>
    <col min="546" max="546" width="11.28515625" style="31" customWidth="1"/>
    <col min="547" max="547" width="29" style="31" customWidth="1"/>
    <col min="548" max="548" width="12.42578125" style="31" customWidth="1"/>
    <col min="549" max="549" width="12.85546875" style="31" customWidth="1"/>
    <col min="550" max="550" width="11.28515625" style="31" customWidth="1"/>
    <col min="551" max="551" width="14.42578125" style="31" customWidth="1"/>
    <col min="552" max="552" width="10.140625" style="31" customWidth="1"/>
    <col min="553" max="553" width="10.5703125" style="31" customWidth="1"/>
    <col min="554" max="554" width="9.85546875" style="31" customWidth="1"/>
    <col min="555" max="555" width="50.28515625" style="31" customWidth="1"/>
    <col min="556" max="789" width="11.42578125" style="31"/>
    <col min="790" max="790" width="9.5703125" style="31" customWidth="1"/>
    <col min="791" max="791" width="9.85546875" style="31" customWidth="1"/>
    <col min="792" max="792" width="49.140625" style="31" customWidth="1"/>
    <col min="793" max="794" width="21.7109375" style="31" customWidth="1"/>
    <col min="795" max="795" width="32.85546875" style="31" customWidth="1"/>
    <col min="796" max="796" width="25.5703125" style="31" customWidth="1"/>
    <col min="797" max="797" width="26.5703125" style="31" customWidth="1"/>
    <col min="798" max="798" width="16" style="31" customWidth="1"/>
    <col min="799" max="799" width="12.7109375" style="31" customWidth="1"/>
    <col min="800" max="800" width="11.140625" style="31" customWidth="1"/>
    <col min="801" max="801" width="11.5703125" style="31" customWidth="1"/>
    <col min="802" max="802" width="11.28515625" style="31" customWidth="1"/>
    <col min="803" max="803" width="29" style="31" customWidth="1"/>
    <col min="804" max="804" width="12.42578125" style="31" customWidth="1"/>
    <col min="805" max="805" width="12.85546875" style="31" customWidth="1"/>
    <col min="806" max="806" width="11.28515625" style="31" customWidth="1"/>
    <col min="807" max="807" width="14.42578125" style="31" customWidth="1"/>
    <col min="808" max="808" width="10.140625" style="31" customWidth="1"/>
    <col min="809" max="809" width="10.5703125" style="31" customWidth="1"/>
    <col min="810" max="810" width="9.85546875" style="31" customWidth="1"/>
    <col min="811" max="811" width="50.28515625" style="31" customWidth="1"/>
    <col min="812" max="1045" width="11.42578125" style="31"/>
    <col min="1046" max="1046" width="9.5703125" style="31" customWidth="1"/>
    <col min="1047" max="1047" width="9.85546875" style="31" customWidth="1"/>
    <col min="1048" max="1048" width="49.140625" style="31" customWidth="1"/>
    <col min="1049" max="1050" width="21.7109375" style="31" customWidth="1"/>
    <col min="1051" max="1051" width="32.85546875" style="31" customWidth="1"/>
    <col min="1052" max="1052" width="25.5703125" style="31" customWidth="1"/>
    <col min="1053" max="1053" width="26.5703125" style="31" customWidth="1"/>
    <col min="1054" max="1054" width="16" style="31" customWidth="1"/>
    <col min="1055" max="1055" width="12.7109375" style="31" customWidth="1"/>
    <col min="1056" max="1056" width="11.140625" style="31" customWidth="1"/>
    <col min="1057" max="1057" width="11.5703125" style="31" customWidth="1"/>
    <col min="1058" max="1058" width="11.28515625" style="31" customWidth="1"/>
    <col min="1059" max="1059" width="29" style="31" customWidth="1"/>
    <col min="1060" max="1060" width="12.42578125" style="31" customWidth="1"/>
    <col min="1061" max="1061" width="12.85546875" style="31" customWidth="1"/>
    <col min="1062" max="1062" width="11.28515625" style="31" customWidth="1"/>
    <col min="1063" max="1063" width="14.42578125" style="31" customWidth="1"/>
    <col min="1064" max="1064" width="10.140625" style="31" customWidth="1"/>
    <col min="1065" max="1065" width="10.5703125" style="31" customWidth="1"/>
    <col min="1066" max="1066" width="9.85546875" style="31" customWidth="1"/>
    <col min="1067" max="1067" width="50.28515625" style="31" customWidth="1"/>
    <col min="1068" max="1301" width="11.42578125" style="31"/>
    <col min="1302" max="1302" width="9.5703125" style="31" customWidth="1"/>
    <col min="1303" max="1303" width="9.85546875" style="31" customWidth="1"/>
    <col min="1304" max="1304" width="49.140625" style="31" customWidth="1"/>
    <col min="1305" max="1306" width="21.7109375" style="31" customWidth="1"/>
    <col min="1307" max="1307" width="32.85546875" style="31" customWidth="1"/>
    <col min="1308" max="1308" width="25.5703125" style="31" customWidth="1"/>
    <col min="1309" max="1309" width="26.5703125" style="31" customWidth="1"/>
    <col min="1310" max="1310" width="16" style="31" customWidth="1"/>
    <col min="1311" max="1311" width="12.7109375" style="31" customWidth="1"/>
    <col min="1312" max="1312" width="11.140625" style="31" customWidth="1"/>
    <col min="1313" max="1313" width="11.5703125" style="31" customWidth="1"/>
    <col min="1314" max="1314" width="11.28515625" style="31" customWidth="1"/>
    <col min="1315" max="1315" width="29" style="31" customWidth="1"/>
    <col min="1316" max="1316" width="12.42578125" style="31" customWidth="1"/>
    <col min="1317" max="1317" width="12.85546875" style="31" customWidth="1"/>
    <col min="1318" max="1318" width="11.28515625" style="31" customWidth="1"/>
    <col min="1319" max="1319" width="14.42578125" style="31" customWidth="1"/>
    <col min="1320" max="1320" width="10.140625" style="31" customWidth="1"/>
    <col min="1321" max="1321" width="10.5703125" style="31" customWidth="1"/>
    <col min="1322" max="1322" width="9.85546875" style="31" customWidth="1"/>
    <col min="1323" max="1323" width="50.28515625" style="31" customWidth="1"/>
    <col min="1324" max="1557" width="11.42578125" style="31"/>
    <col min="1558" max="1558" width="9.5703125" style="31" customWidth="1"/>
    <col min="1559" max="1559" width="9.85546875" style="31" customWidth="1"/>
    <col min="1560" max="1560" width="49.140625" style="31" customWidth="1"/>
    <col min="1561" max="1562" width="21.7109375" style="31" customWidth="1"/>
    <col min="1563" max="1563" width="32.85546875" style="31" customWidth="1"/>
    <col min="1564" max="1564" width="25.5703125" style="31" customWidth="1"/>
    <col min="1565" max="1565" width="26.5703125" style="31" customWidth="1"/>
    <col min="1566" max="1566" width="16" style="31" customWidth="1"/>
    <col min="1567" max="1567" width="12.7109375" style="31" customWidth="1"/>
    <col min="1568" max="1568" width="11.140625" style="31" customWidth="1"/>
    <col min="1569" max="1569" width="11.5703125" style="31" customWidth="1"/>
    <col min="1570" max="1570" width="11.28515625" style="31" customWidth="1"/>
    <col min="1571" max="1571" width="29" style="31" customWidth="1"/>
    <col min="1572" max="1572" width="12.42578125" style="31" customWidth="1"/>
    <col min="1573" max="1573" width="12.85546875" style="31" customWidth="1"/>
    <col min="1574" max="1574" width="11.28515625" style="31" customWidth="1"/>
    <col min="1575" max="1575" width="14.42578125" style="31" customWidth="1"/>
    <col min="1576" max="1576" width="10.140625" style="31" customWidth="1"/>
    <col min="1577" max="1577" width="10.5703125" style="31" customWidth="1"/>
    <col min="1578" max="1578" width="9.85546875" style="31" customWidth="1"/>
    <col min="1579" max="1579" width="50.28515625" style="31" customWidth="1"/>
    <col min="1580" max="1813" width="11.42578125" style="31"/>
    <col min="1814" max="1814" width="9.5703125" style="31" customWidth="1"/>
    <col min="1815" max="1815" width="9.85546875" style="31" customWidth="1"/>
    <col min="1816" max="1816" width="49.140625" style="31" customWidth="1"/>
    <col min="1817" max="1818" width="21.7109375" style="31" customWidth="1"/>
    <col min="1819" max="1819" width="32.85546875" style="31" customWidth="1"/>
    <col min="1820" max="1820" width="25.5703125" style="31" customWidth="1"/>
    <col min="1821" max="1821" width="26.5703125" style="31" customWidth="1"/>
    <col min="1822" max="1822" width="16" style="31" customWidth="1"/>
    <col min="1823" max="1823" width="12.7109375" style="31" customWidth="1"/>
    <col min="1824" max="1824" width="11.140625" style="31" customWidth="1"/>
    <col min="1825" max="1825" width="11.5703125" style="31" customWidth="1"/>
    <col min="1826" max="1826" width="11.28515625" style="31" customWidth="1"/>
    <col min="1827" max="1827" width="29" style="31" customWidth="1"/>
    <col min="1828" max="1828" width="12.42578125" style="31" customWidth="1"/>
    <col min="1829" max="1829" width="12.85546875" style="31" customWidth="1"/>
    <col min="1830" max="1830" width="11.28515625" style="31" customWidth="1"/>
    <col min="1831" max="1831" width="14.42578125" style="31" customWidth="1"/>
    <col min="1832" max="1832" width="10.140625" style="31" customWidth="1"/>
    <col min="1833" max="1833" width="10.5703125" style="31" customWidth="1"/>
    <col min="1834" max="1834" width="9.85546875" style="31" customWidth="1"/>
    <col min="1835" max="1835" width="50.28515625" style="31" customWidth="1"/>
    <col min="1836" max="2069" width="11.42578125" style="31"/>
    <col min="2070" max="2070" width="9.5703125" style="31" customWidth="1"/>
    <col min="2071" max="2071" width="9.85546875" style="31" customWidth="1"/>
    <col min="2072" max="2072" width="49.140625" style="31" customWidth="1"/>
    <col min="2073" max="2074" width="21.7109375" style="31" customWidth="1"/>
    <col min="2075" max="2075" width="32.85546875" style="31" customWidth="1"/>
    <col min="2076" max="2076" width="25.5703125" style="31" customWidth="1"/>
    <col min="2077" max="2077" width="26.5703125" style="31" customWidth="1"/>
    <col min="2078" max="2078" width="16" style="31" customWidth="1"/>
    <col min="2079" max="2079" width="12.7109375" style="31" customWidth="1"/>
    <col min="2080" max="2080" width="11.140625" style="31" customWidth="1"/>
    <col min="2081" max="2081" width="11.5703125" style="31" customWidth="1"/>
    <col min="2082" max="2082" width="11.28515625" style="31" customWidth="1"/>
    <col min="2083" max="2083" width="29" style="31" customWidth="1"/>
    <col min="2084" max="2084" width="12.42578125" style="31" customWidth="1"/>
    <col min="2085" max="2085" width="12.85546875" style="31" customWidth="1"/>
    <col min="2086" max="2086" width="11.28515625" style="31" customWidth="1"/>
    <col min="2087" max="2087" width="14.42578125" style="31" customWidth="1"/>
    <col min="2088" max="2088" width="10.140625" style="31" customWidth="1"/>
    <col min="2089" max="2089" width="10.5703125" style="31" customWidth="1"/>
    <col min="2090" max="2090" width="9.85546875" style="31" customWidth="1"/>
    <col min="2091" max="2091" width="50.28515625" style="31" customWidth="1"/>
    <col min="2092" max="2325" width="11.42578125" style="31"/>
    <col min="2326" max="2326" width="9.5703125" style="31" customWidth="1"/>
    <col min="2327" max="2327" width="9.85546875" style="31" customWidth="1"/>
    <col min="2328" max="2328" width="49.140625" style="31" customWidth="1"/>
    <col min="2329" max="2330" width="21.7109375" style="31" customWidth="1"/>
    <col min="2331" max="2331" width="32.85546875" style="31" customWidth="1"/>
    <col min="2332" max="2332" width="25.5703125" style="31" customWidth="1"/>
    <col min="2333" max="2333" width="26.5703125" style="31" customWidth="1"/>
    <col min="2334" max="2334" width="16" style="31" customWidth="1"/>
    <col min="2335" max="2335" width="12.7109375" style="31" customWidth="1"/>
    <col min="2336" max="2336" width="11.140625" style="31" customWidth="1"/>
    <col min="2337" max="2337" width="11.5703125" style="31" customWidth="1"/>
    <col min="2338" max="2338" width="11.28515625" style="31" customWidth="1"/>
    <col min="2339" max="2339" width="29" style="31" customWidth="1"/>
    <col min="2340" max="2340" width="12.42578125" style="31" customWidth="1"/>
    <col min="2341" max="2341" width="12.85546875" style="31" customWidth="1"/>
    <col min="2342" max="2342" width="11.28515625" style="31" customWidth="1"/>
    <col min="2343" max="2343" width="14.42578125" style="31" customWidth="1"/>
    <col min="2344" max="2344" width="10.140625" style="31" customWidth="1"/>
    <col min="2345" max="2345" width="10.5703125" style="31" customWidth="1"/>
    <col min="2346" max="2346" width="9.85546875" style="31" customWidth="1"/>
    <col min="2347" max="2347" width="50.28515625" style="31" customWidth="1"/>
    <col min="2348" max="2581" width="11.42578125" style="31"/>
    <col min="2582" max="2582" width="9.5703125" style="31" customWidth="1"/>
    <col min="2583" max="2583" width="9.85546875" style="31" customWidth="1"/>
    <col min="2584" max="2584" width="49.140625" style="31" customWidth="1"/>
    <col min="2585" max="2586" width="21.7109375" style="31" customWidth="1"/>
    <col min="2587" max="2587" width="32.85546875" style="31" customWidth="1"/>
    <col min="2588" max="2588" width="25.5703125" style="31" customWidth="1"/>
    <col min="2589" max="2589" width="26.5703125" style="31" customWidth="1"/>
    <col min="2590" max="2590" width="16" style="31" customWidth="1"/>
    <col min="2591" max="2591" width="12.7109375" style="31" customWidth="1"/>
    <col min="2592" max="2592" width="11.140625" style="31" customWidth="1"/>
    <col min="2593" max="2593" width="11.5703125" style="31" customWidth="1"/>
    <col min="2594" max="2594" width="11.28515625" style="31" customWidth="1"/>
    <col min="2595" max="2595" width="29" style="31" customWidth="1"/>
    <col min="2596" max="2596" width="12.42578125" style="31" customWidth="1"/>
    <col min="2597" max="2597" width="12.85546875" style="31" customWidth="1"/>
    <col min="2598" max="2598" width="11.28515625" style="31" customWidth="1"/>
    <col min="2599" max="2599" width="14.42578125" style="31" customWidth="1"/>
    <col min="2600" max="2600" width="10.140625" style="31" customWidth="1"/>
    <col min="2601" max="2601" width="10.5703125" style="31" customWidth="1"/>
    <col min="2602" max="2602" width="9.85546875" style="31" customWidth="1"/>
    <col min="2603" max="2603" width="50.28515625" style="31" customWidth="1"/>
    <col min="2604" max="2837" width="11.42578125" style="31"/>
    <col min="2838" max="2838" width="9.5703125" style="31" customWidth="1"/>
    <col min="2839" max="2839" width="9.85546875" style="31" customWidth="1"/>
    <col min="2840" max="2840" width="49.140625" style="31" customWidth="1"/>
    <col min="2841" max="2842" width="21.7109375" style="31" customWidth="1"/>
    <col min="2843" max="2843" width="32.85546875" style="31" customWidth="1"/>
    <col min="2844" max="2844" width="25.5703125" style="31" customWidth="1"/>
    <col min="2845" max="2845" width="26.5703125" style="31" customWidth="1"/>
    <col min="2846" max="2846" width="16" style="31" customWidth="1"/>
    <col min="2847" max="2847" width="12.7109375" style="31" customWidth="1"/>
    <col min="2848" max="2848" width="11.140625" style="31" customWidth="1"/>
    <col min="2849" max="2849" width="11.5703125" style="31" customWidth="1"/>
    <col min="2850" max="2850" width="11.28515625" style="31" customWidth="1"/>
    <col min="2851" max="2851" width="29" style="31" customWidth="1"/>
    <col min="2852" max="2852" width="12.42578125" style="31" customWidth="1"/>
    <col min="2853" max="2853" width="12.85546875" style="31" customWidth="1"/>
    <col min="2854" max="2854" width="11.28515625" style="31" customWidth="1"/>
    <col min="2855" max="2855" width="14.42578125" style="31" customWidth="1"/>
    <col min="2856" max="2856" width="10.140625" style="31" customWidth="1"/>
    <col min="2857" max="2857" width="10.5703125" style="31" customWidth="1"/>
    <col min="2858" max="2858" width="9.85546875" style="31" customWidth="1"/>
    <col min="2859" max="2859" width="50.28515625" style="31" customWidth="1"/>
    <col min="2860" max="3093" width="11.42578125" style="31"/>
    <col min="3094" max="3094" width="9.5703125" style="31" customWidth="1"/>
    <col min="3095" max="3095" width="9.85546875" style="31" customWidth="1"/>
    <col min="3096" max="3096" width="49.140625" style="31" customWidth="1"/>
    <col min="3097" max="3098" width="21.7109375" style="31" customWidth="1"/>
    <col min="3099" max="3099" width="32.85546875" style="31" customWidth="1"/>
    <col min="3100" max="3100" width="25.5703125" style="31" customWidth="1"/>
    <col min="3101" max="3101" width="26.5703125" style="31" customWidth="1"/>
    <col min="3102" max="3102" width="16" style="31" customWidth="1"/>
    <col min="3103" max="3103" width="12.7109375" style="31" customWidth="1"/>
    <col min="3104" max="3104" width="11.140625" style="31" customWidth="1"/>
    <col min="3105" max="3105" width="11.5703125" style="31" customWidth="1"/>
    <col min="3106" max="3106" width="11.28515625" style="31" customWidth="1"/>
    <col min="3107" max="3107" width="29" style="31" customWidth="1"/>
    <col min="3108" max="3108" width="12.42578125" style="31" customWidth="1"/>
    <col min="3109" max="3109" width="12.85546875" style="31" customWidth="1"/>
    <col min="3110" max="3110" width="11.28515625" style="31" customWidth="1"/>
    <col min="3111" max="3111" width="14.42578125" style="31" customWidth="1"/>
    <col min="3112" max="3112" width="10.140625" style="31" customWidth="1"/>
    <col min="3113" max="3113" width="10.5703125" style="31" customWidth="1"/>
    <col min="3114" max="3114" width="9.85546875" style="31" customWidth="1"/>
    <col min="3115" max="3115" width="50.28515625" style="31" customWidth="1"/>
    <col min="3116" max="3349" width="11.42578125" style="31"/>
    <col min="3350" max="3350" width="9.5703125" style="31" customWidth="1"/>
    <col min="3351" max="3351" width="9.85546875" style="31" customWidth="1"/>
    <col min="3352" max="3352" width="49.140625" style="31" customWidth="1"/>
    <col min="3353" max="3354" width="21.7109375" style="31" customWidth="1"/>
    <col min="3355" max="3355" width="32.85546875" style="31" customWidth="1"/>
    <col min="3356" max="3356" width="25.5703125" style="31" customWidth="1"/>
    <col min="3357" max="3357" width="26.5703125" style="31" customWidth="1"/>
    <col min="3358" max="3358" width="16" style="31" customWidth="1"/>
    <col min="3359" max="3359" width="12.7109375" style="31" customWidth="1"/>
    <col min="3360" max="3360" width="11.140625" style="31" customWidth="1"/>
    <col min="3361" max="3361" width="11.5703125" style="31" customWidth="1"/>
    <col min="3362" max="3362" width="11.28515625" style="31" customWidth="1"/>
    <col min="3363" max="3363" width="29" style="31" customWidth="1"/>
    <col min="3364" max="3364" width="12.42578125" style="31" customWidth="1"/>
    <col min="3365" max="3365" width="12.85546875" style="31" customWidth="1"/>
    <col min="3366" max="3366" width="11.28515625" style="31" customWidth="1"/>
    <col min="3367" max="3367" width="14.42578125" style="31" customWidth="1"/>
    <col min="3368" max="3368" width="10.140625" style="31" customWidth="1"/>
    <col min="3369" max="3369" width="10.5703125" style="31" customWidth="1"/>
    <col min="3370" max="3370" width="9.85546875" style="31" customWidth="1"/>
    <col min="3371" max="3371" width="50.28515625" style="31" customWidth="1"/>
    <col min="3372" max="3605" width="11.42578125" style="31"/>
    <col min="3606" max="3606" width="9.5703125" style="31" customWidth="1"/>
    <col min="3607" max="3607" width="9.85546875" style="31" customWidth="1"/>
    <col min="3608" max="3608" width="49.140625" style="31" customWidth="1"/>
    <col min="3609" max="3610" width="21.7109375" style="31" customWidth="1"/>
    <col min="3611" max="3611" width="32.85546875" style="31" customWidth="1"/>
    <col min="3612" max="3612" width="25.5703125" style="31" customWidth="1"/>
    <col min="3613" max="3613" width="26.5703125" style="31" customWidth="1"/>
    <col min="3614" max="3614" width="16" style="31" customWidth="1"/>
    <col min="3615" max="3615" width="12.7109375" style="31" customWidth="1"/>
    <col min="3616" max="3616" width="11.140625" style="31" customWidth="1"/>
    <col min="3617" max="3617" width="11.5703125" style="31" customWidth="1"/>
    <col min="3618" max="3618" width="11.28515625" style="31" customWidth="1"/>
    <col min="3619" max="3619" width="29" style="31" customWidth="1"/>
    <col min="3620" max="3620" width="12.42578125" style="31" customWidth="1"/>
    <col min="3621" max="3621" width="12.85546875" style="31" customWidth="1"/>
    <col min="3622" max="3622" width="11.28515625" style="31" customWidth="1"/>
    <col min="3623" max="3623" width="14.42578125" style="31" customWidth="1"/>
    <col min="3624" max="3624" width="10.140625" style="31" customWidth="1"/>
    <col min="3625" max="3625" width="10.5703125" style="31" customWidth="1"/>
    <col min="3626" max="3626" width="9.85546875" style="31" customWidth="1"/>
    <col min="3627" max="3627" width="50.28515625" style="31" customWidth="1"/>
    <col min="3628" max="3861" width="11.42578125" style="31"/>
    <col min="3862" max="3862" width="9.5703125" style="31" customWidth="1"/>
    <col min="3863" max="3863" width="9.85546875" style="31" customWidth="1"/>
    <col min="3864" max="3864" width="49.140625" style="31" customWidth="1"/>
    <col min="3865" max="3866" width="21.7109375" style="31" customWidth="1"/>
    <col min="3867" max="3867" width="32.85546875" style="31" customWidth="1"/>
    <col min="3868" max="3868" width="25.5703125" style="31" customWidth="1"/>
    <col min="3869" max="3869" width="26.5703125" style="31" customWidth="1"/>
    <col min="3870" max="3870" width="16" style="31" customWidth="1"/>
    <col min="3871" max="3871" width="12.7109375" style="31" customWidth="1"/>
    <col min="3872" max="3872" width="11.140625" style="31" customWidth="1"/>
    <col min="3873" max="3873" width="11.5703125" style="31" customWidth="1"/>
    <col min="3874" max="3874" width="11.28515625" style="31" customWidth="1"/>
    <col min="3875" max="3875" width="29" style="31" customWidth="1"/>
    <col min="3876" max="3876" width="12.42578125" style="31" customWidth="1"/>
    <col min="3877" max="3877" width="12.85546875" style="31" customWidth="1"/>
    <col min="3878" max="3878" width="11.28515625" style="31" customWidth="1"/>
    <col min="3879" max="3879" width="14.42578125" style="31" customWidth="1"/>
    <col min="3880" max="3880" width="10.140625" style="31" customWidth="1"/>
    <col min="3881" max="3881" width="10.5703125" style="31" customWidth="1"/>
    <col min="3882" max="3882" width="9.85546875" style="31" customWidth="1"/>
    <col min="3883" max="3883" width="50.28515625" style="31" customWidth="1"/>
    <col min="3884" max="4117" width="11.42578125" style="31"/>
    <col min="4118" max="4118" width="9.5703125" style="31" customWidth="1"/>
    <col min="4119" max="4119" width="9.85546875" style="31" customWidth="1"/>
    <col min="4120" max="4120" width="49.140625" style="31" customWidth="1"/>
    <col min="4121" max="4122" width="21.7109375" style="31" customWidth="1"/>
    <col min="4123" max="4123" width="32.85546875" style="31" customWidth="1"/>
    <col min="4124" max="4124" width="25.5703125" style="31" customWidth="1"/>
    <col min="4125" max="4125" width="26.5703125" style="31" customWidth="1"/>
    <col min="4126" max="4126" width="16" style="31" customWidth="1"/>
    <col min="4127" max="4127" width="12.7109375" style="31" customWidth="1"/>
    <col min="4128" max="4128" width="11.140625" style="31" customWidth="1"/>
    <col min="4129" max="4129" width="11.5703125" style="31" customWidth="1"/>
    <col min="4130" max="4130" width="11.28515625" style="31" customWidth="1"/>
    <col min="4131" max="4131" width="29" style="31" customWidth="1"/>
    <col min="4132" max="4132" width="12.42578125" style="31" customWidth="1"/>
    <col min="4133" max="4133" width="12.85546875" style="31" customWidth="1"/>
    <col min="4134" max="4134" width="11.28515625" style="31" customWidth="1"/>
    <col min="4135" max="4135" width="14.42578125" style="31" customWidth="1"/>
    <col min="4136" max="4136" width="10.140625" style="31" customWidth="1"/>
    <col min="4137" max="4137" width="10.5703125" style="31" customWidth="1"/>
    <col min="4138" max="4138" width="9.85546875" style="31" customWidth="1"/>
    <col min="4139" max="4139" width="50.28515625" style="31" customWidth="1"/>
    <col min="4140" max="4373" width="11.42578125" style="31"/>
    <col min="4374" max="4374" width="9.5703125" style="31" customWidth="1"/>
    <col min="4375" max="4375" width="9.85546875" style="31" customWidth="1"/>
    <col min="4376" max="4376" width="49.140625" style="31" customWidth="1"/>
    <col min="4377" max="4378" width="21.7109375" style="31" customWidth="1"/>
    <col min="4379" max="4379" width="32.85546875" style="31" customWidth="1"/>
    <col min="4380" max="4380" width="25.5703125" style="31" customWidth="1"/>
    <col min="4381" max="4381" width="26.5703125" style="31" customWidth="1"/>
    <col min="4382" max="4382" width="16" style="31" customWidth="1"/>
    <col min="4383" max="4383" width="12.7109375" style="31" customWidth="1"/>
    <col min="4384" max="4384" width="11.140625" style="31" customWidth="1"/>
    <col min="4385" max="4385" width="11.5703125" style="31" customWidth="1"/>
    <col min="4386" max="4386" width="11.28515625" style="31" customWidth="1"/>
    <col min="4387" max="4387" width="29" style="31" customWidth="1"/>
    <col min="4388" max="4388" width="12.42578125" style="31" customWidth="1"/>
    <col min="4389" max="4389" width="12.85546875" style="31" customWidth="1"/>
    <col min="4390" max="4390" width="11.28515625" style="31" customWidth="1"/>
    <col min="4391" max="4391" width="14.42578125" style="31" customWidth="1"/>
    <col min="4392" max="4392" width="10.140625" style="31" customWidth="1"/>
    <col min="4393" max="4393" width="10.5703125" style="31" customWidth="1"/>
    <col min="4394" max="4394" width="9.85546875" style="31" customWidth="1"/>
    <col min="4395" max="4395" width="50.28515625" style="31" customWidth="1"/>
    <col min="4396" max="4629" width="11.42578125" style="31"/>
    <col min="4630" max="4630" width="9.5703125" style="31" customWidth="1"/>
    <col min="4631" max="4631" width="9.85546875" style="31" customWidth="1"/>
    <col min="4632" max="4632" width="49.140625" style="31" customWidth="1"/>
    <col min="4633" max="4634" width="21.7109375" style="31" customWidth="1"/>
    <col min="4635" max="4635" width="32.85546875" style="31" customWidth="1"/>
    <col min="4636" max="4636" width="25.5703125" style="31" customWidth="1"/>
    <col min="4637" max="4637" width="26.5703125" style="31" customWidth="1"/>
    <col min="4638" max="4638" width="16" style="31" customWidth="1"/>
    <col min="4639" max="4639" width="12.7109375" style="31" customWidth="1"/>
    <col min="4640" max="4640" width="11.140625" style="31" customWidth="1"/>
    <col min="4641" max="4641" width="11.5703125" style="31" customWidth="1"/>
    <col min="4642" max="4642" width="11.28515625" style="31" customWidth="1"/>
    <col min="4643" max="4643" width="29" style="31" customWidth="1"/>
    <col min="4644" max="4644" width="12.42578125" style="31" customWidth="1"/>
    <col min="4645" max="4645" width="12.85546875" style="31" customWidth="1"/>
    <col min="4646" max="4646" width="11.28515625" style="31" customWidth="1"/>
    <col min="4647" max="4647" width="14.42578125" style="31" customWidth="1"/>
    <col min="4648" max="4648" width="10.140625" style="31" customWidth="1"/>
    <col min="4649" max="4649" width="10.5703125" style="31" customWidth="1"/>
    <col min="4650" max="4650" width="9.85546875" style="31" customWidth="1"/>
    <col min="4651" max="4651" width="50.28515625" style="31" customWidth="1"/>
    <col min="4652" max="4885" width="11.42578125" style="31"/>
    <col min="4886" max="4886" width="9.5703125" style="31" customWidth="1"/>
    <col min="4887" max="4887" width="9.85546875" style="31" customWidth="1"/>
    <col min="4888" max="4888" width="49.140625" style="31" customWidth="1"/>
    <col min="4889" max="4890" width="21.7109375" style="31" customWidth="1"/>
    <col min="4891" max="4891" width="32.85546875" style="31" customWidth="1"/>
    <col min="4892" max="4892" width="25.5703125" style="31" customWidth="1"/>
    <col min="4893" max="4893" width="26.5703125" style="31" customWidth="1"/>
    <col min="4894" max="4894" width="16" style="31" customWidth="1"/>
    <col min="4895" max="4895" width="12.7109375" style="31" customWidth="1"/>
    <col min="4896" max="4896" width="11.140625" style="31" customWidth="1"/>
    <col min="4897" max="4897" width="11.5703125" style="31" customWidth="1"/>
    <col min="4898" max="4898" width="11.28515625" style="31" customWidth="1"/>
    <col min="4899" max="4899" width="29" style="31" customWidth="1"/>
    <col min="4900" max="4900" width="12.42578125" style="31" customWidth="1"/>
    <col min="4901" max="4901" width="12.85546875" style="31" customWidth="1"/>
    <col min="4902" max="4902" width="11.28515625" style="31" customWidth="1"/>
    <col min="4903" max="4903" width="14.42578125" style="31" customWidth="1"/>
    <col min="4904" max="4904" width="10.140625" style="31" customWidth="1"/>
    <col min="4905" max="4905" width="10.5703125" style="31" customWidth="1"/>
    <col min="4906" max="4906" width="9.85546875" style="31" customWidth="1"/>
    <col min="4907" max="4907" width="50.28515625" style="31" customWidth="1"/>
    <col min="4908" max="5141" width="11.42578125" style="31"/>
    <col min="5142" max="5142" width="9.5703125" style="31" customWidth="1"/>
    <col min="5143" max="5143" width="9.85546875" style="31" customWidth="1"/>
    <col min="5144" max="5144" width="49.140625" style="31" customWidth="1"/>
    <col min="5145" max="5146" width="21.7109375" style="31" customWidth="1"/>
    <col min="5147" max="5147" width="32.85546875" style="31" customWidth="1"/>
    <col min="5148" max="5148" width="25.5703125" style="31" customWidth="1"/>
    <col min="5149" max="5149" width="26.5703125" style="31" customWidth="1"/>
    <col min="5150" max="5150" width="16" style="31" customWidth="1"/>
    <col min="5151" max="5151" width="12.7109375" style="31" customWidth="1"/>
    <col min="5152" max="5152" width="11.140625" style="31" customWidth="1"/>
    <col min="5153" max="5153" width="11.5703125" style="31" customWidth="1"/>
    <col min="5154" max="5154" width="11.28515625" style="31" customWidth="1"/>
    <col min="5155" max="5155" width="29" style="31" customWidth="1"/>
    <col min="5156" max="5156" width="12.42578125" style="31" customWidth="1"/>
    <col min="5157" max="5157" width="12.85546875" style="31" customWidth="1"/>
    <col min="5158" max="5158" width="11.28515625" style="31" customWidth="1"/>
    <col min="5159" max="5159" width="14.42578125" style="31" customWidth="1"/>
    <col min="5160" max="5160" width="10.140625" style="31" customWidth="1"/>
    <col min="5161" max="5161" width="10.5703125" style="31" customWidth="1"/>
    <col min="5162" max="5162" width="9.85546875" style="31" customWidth="1"/>
    <col min="5163" max="5163" width="50.28515625" style="31" customWidth="1"/>
    <col min="5164" max="5397" width="11.42578125" style="31"/>
    <col min="5398" max="5398" width="9.5703125" style="31" customWidth="1"/>
    <col min="5399" max="5399" width="9.85546875" style="31" customWidth="1"/>
    <col min="5400" max="5400" width="49.140625" style="31" customWidth="1"/>
    <col min="5401" max="5402" width="21.7109375" style="31" customWidth="1"/>
    <col min="5403" max="5403" width="32.85546875" style="31" customWidth="1"/>
    <col min="5404" max="5404" width="25.5703125" style="31" customWidth="1"/>
    <col min="5405" max="5405" width="26.5703125" style="31" customWidth="1"/>
    <col min="5406" max="5406" width="16" style="31" customWidth="1"/>
    <col min="5407" max="5407" width="12.7109375" style="31" customWidth="1"/>
    <col min="5408" max="5408" width="11.140625" style="31" customWidth="1"/>
    <col min="5409" max="5409" width="11.5703125" style="31" customWidth="1"/>
    <col min="5410" max="5410" width="11.28515625" style="31" customWidth="1"/>
    <col min="5411" max="5411" width="29" style="31" customWidth="1"/>
    <col min="5412" max="5412" width="12.42578125" style="31" customWidth="1"/>
    <col min="5413" max="5413" width="12.85546875" style="31" customWidth="1"/>
    <col min="5414" max="5414" width="11.28515625" style="31" customWidth="1"/>
    <col min="5415" max="5415" width="14.42578125" style="31" customWidth="1"/>
    <col min="5416" max="5416" width="10.140625" style="31" customWidth="1"/>
    <col min="5417" max="5417" width="10.5703125" style="31" customWidth="1"/>
    <col min="5418" max="5418" width="9.85546875" style="31" customWidth="1"/>
    <col min="5419" max="5419" width="50.28515625" style="31" customWidth="1"/>
    <col min="5420" max="5653" width="11.42578125" style="31"/>
    <col min="5654" max="5654" width="9.5703125" style="31" customWidth="1"/>
    <col min="5655" max="5655" width="9.85546875" style="31" customWidth="1"/>
    <col min="5656" max="5656" width="49.140625" style="31" customWidth="1"/>
    <col min="5657" max="5658" width="21.7109375" style="31" customWidth="1"/>
    <col min="5659" max="5659" width="32.85546875" style="31" customWidth="1"/>
    <col min="5660" max="5660" width="25.5703125" style="31" customWidth="1"/>
    <col min="5661" max="5661" width="26.5703125" style="31" customWidth="1"/>
    <col min="5662" max="5662" width="16" style="31" customWidth="1"/>
    <col min="5663" max="5663" width="12.7109375" style="31" customWidth="1"/>
    <col min="5664" max="5664" width="11.140625" style="31" customWidth="1"/>
    <col min="5665" max="5665" width="11.5703125" style="31" customWidth="1"/>
    <col min="5666" max="5666" width="11.28515625" style="31" customWidth="1"/>
    <col min="5667" max="5667" width="29" style="31" customWidth="1"/>
    <col min="5668" max="5668" width="12.42578125" style="31" customWidth="1"/>
    <col min="5669" max="5669" width="12.85546875" style="31" customWidth="1"/>
    <col min="5670" max="5670" width="11.28515625" style="31" customWidth="1"/>
    <col min="5671" max="5671" width="14.42578125" style="31" customWidth="1"/>
    <col min="5672" max="5672" width="10.140625" style="31" customWidth="1"/>
    <col min="5673" max="5673" width="10.5703125" style="31" customWidth="1"/>
    <col min="5674" max="5674" width="9.85546875" style="31" customWidth="1"/>
    <col min="5675" max="5675" width="50.28515625" style="31" customWidth="1"/>
    <col min="5676" max="5909" width="11.42578125" style="31"/>
    <col min="5910" max="5910" width="9.5703125" style="31" customWidth="1"/>
    <col min="5911" max="5911" width="9.85546875" style="31" customWidth="1"/>
    <col min="5912" max="5912" width="49.140625" style="31" customWidth="1"/>
    <col min="5913" max="5914" width="21.7109375" style="31" customWidth="1"/>
    <col min="5915" max="5915" width="32.85546875" style="31" customWidth="1"/>
    <col min="5916" max="5916" width="25.5703125" style="31" customWidth="1"/>
    <col min="5917" max="5917" width="26.5703125" style="31" customWidth="1"/>
    <col min="5918" max="5918" width="16" style="31" customWidth="1"/>
    <col min="5919" max="5919" width="12.7109375" style="31" customWidth="1"/>
    <col min="5920" max="5920" width="11.140625" style="31" customWidth="1"/>
    <col min="5921" max="5921" width="11.5703125" style="31" customWidth="1"/>
    <col min="5922" max="5922" width="11.28515625" style="31" customWidth="1"/>
    <col min="5923" max="5923" width="29" style="31" customWidth="1"/>
    <col min="5924" max="5924" width="12.42578125" style="31" customWidth="1"/>
    <col min="5925" max="5925" width="12.85546875" style="31" customWidth="1"/>
    <col min="5926" max="5926" width="11.28515625" style="31" customWidth="1"/>
    <col min="5927" max="5927" width="14.42578125" style="31" customWidth="1"/>
    <col min="5928" max="5928" width="10.140625" style="31" customWidth="1"/>
    <col min="5929" max="5929" width="10.5703125" style="31" customWidth="1"/>
    <col min="5930" max="5930" width="9.85546875" style="31" customWidth="1"/>
    <col min="5931" max="5931" width="50.28515625" style="31" customWidth="1"/>
    <col min="5932" max="6165" width="11.42578125" style="31"/>
    <col min="6166" max="6166" width="9.5703125" style="31" customWidth="1"/>
    <col min="6167" max="6167" width="9.85546875" style="31" customWidth="1"/>
    <col min="6168" max="6168" width="49.140625" style="31" customWidth="1"/>
    <col min="6169" max="6170" width="21.7109375" style="31" customWidth="1"/>
    <col min="6171" max="6171" width="32.85546875" style="31" customWidth="1"/>
    <col min="6172" max="6172" width="25.5703125" style="31" customWidth="1"/>
    <col min="6173" max="6173" width="26.5703125" style="31" customWidth="1"/>
    <col min="6174" max="6174" width="16" style="31" customWidth="1"/>
    <col min="6175" max="6175" width="12.7109375" style="31" customWidth="1"/>
    <col min="6176" max="6176" width="11.140625" style="31" customWidth="1"/>
    <col min="6177" max="6177" width="11.5703125" style="31" customWidth="1"/>
    <col min="6178" max="6178" width="11.28515625" style="31" customWidth="1"/>
    <col min="6179" max="6179" width="29" style="31" customWidth="1"/>
    <col min="6180" max="6180" width="12.42578125" style="31" customWidth="1"/>
    <col min="6181" max="6181" width="12.85546875" style="31" customWidth="1"/>
    <col min="6182" max="6182" width="11.28515625" style="31" customWidth="1"/>
    <col min="6183" max="6183" width="14.42578125" style="31" customWidth="1"/>
    <col min="6184" max="6184" width="10.140625" style="31" customWidth="1"/>
    <col min="6185" max="6185" width="10.5703125" style="31" customWidth="1"/>
    <col min="6186" max="6186" width="9.85546875" style="31" customWidth="1"/>
    <col min="6187" max="6187" width="50.28515625" style="31" customWidth="1"/>
    <col min="6188" max="6421" width="11.42578125" style="31"/>
    <col min="6422" max="6422" width="9.5703125" style="31" customWidth="1"/>
    <col min="6423" max="6423" width="9.85546875" style="31" customWidth="1"/>
    <col min="6424" max="6424" width="49.140625" style="31" customWidth="1"/>
    <col min="6425" max="6426" width="21.7109375" style="31" customWidth="1"/>
    <col min="6427" max="6427" width="32.85546875" style="31" customWidth="1"/>
    <col min="6428" max="6428" width="25.5703125" style="31" customWidth="1"/>
    <col min="6429" max="6429" width="26.5703125" style="31" customWidth="1"/>
    <col min="6430" max="6430" width="16" style="31" customWidth="1"/>
    <col min="6431" max="6431" width="12.7109375" style="31" customWidth="1"/>
    <col min="6432" max="6432" width="11.140625" style="31" customWidth="1"/>
    <col min="6433" max="6433" width="11.5703125" style="31" customWidth="1"/>
    <col min="6434" max="6434" width="11.28515625" style="31" customWidth="1"/>
    <col min="6435" max="6435" width="29" style="31" customWidth="1"/>
    <col min="6436" max="6436" width="12.42578125" style="31" customWidth="1"/>
    <col min="6437" max="6437" width="12.85546875" style="31" customWidth="1"/>
    <col min="6438" max="6438" width="11.28515625" style="31" customWidth="1"/>
    <col min="6439" max="6439" width="14.42578125" style="31" customWidth="1"/>
    <col min="6440" max="6440" width="10.140625" style="31" customWidth="1"/>
    <col min="6441" max="6441" width="10.5703125" style="31" customWidth="1"/>
    <col min="6442" max="6442" width="9.85546875" style="31" customWidth="1"/>
    <col min="6443" max="6443" width="50.28515625" style="31" customWidth="1"/>
    <col min="6444" max="6677" width="11.42578125" style="31"/>
    <col min="6678" max="6678" width="9.5703125" style="31" customWidth="1"/>
    <col min="6679" max="6679" width="9.85546875" style="31" customWidth="1"/>
    <col min="6680" max="6680" width="49.140625" style="31" customWidth="1"/>
    <col min="6681" max="6682" width="21.7109375" style="31" customWidth="1"/>
    <col min="6683" max="6683" width="32.85546875" style="31" customWidth="1"/>
    <col min="6684" max="6684" width="25.5703125" style="31" customWidth="1"/>
    <col min="6685" max="6685" width="26.5703125" style="31" customWidth="1"/>
    <col min="6686" max="6686" width="16" style="31" customWidth="1"/>
    <col min="6687" max="6687" width="12.7109375" style="31" customWidth="1"/>
    <col min="6688" max="6688" width="11.140625" style="31" customWidth="1"/>
    <col min="6689" max="6689" width="11.5703125" style="31" customWidth="1"/>
    <col min="6690" max="6690" width="11.28515625" style="31" customWidth="1"/>
    <col min="6691" max="6691" width="29" style="31" customWidth="1"/>
    <col min="6692" max="6692" width="12.42578125" style="31" customWidth="1"/>
    <col min="6693" max="6693" width="12.85546875" style="31" customWidth="1"/>
    <col min="6694" max="6694" width="11.28515625" style="31" customWidth="1"/>
    <col min="6695" max="6695" width="14.42578125" style="31" customWidth="1"/>
    <col min="6696" max="6696" width="10.140625" style="31" customWidth="1"/>
    <col min="6697" max="6697" width="10.5703125" style="31" customWidth="1"/>
    <col min="6698" max="6698" width="9.85546875" style="31" customWidth="1"/>
    <col min="6699" max="6699" width="50.28515625" style="31" customWidth="1"/>
    <col min="6700" max="6933" width="11.42578125" style="31"/>
    <col min="6934" max="6934" width="9.5703125" style="31" customWidth="1"/>
    <col min="6935" max="6935" width="9.85546875" style="31" customWidth="1"/>
    <col min="6936" max="6936" width="49.140625" style="31" customWidth="1"/>
    <col min="6937" max="6938" width="21.7109375" style="31" customWidth="1"/>
    <col min="6939" max="6939" width="32.85546875" style="31" customWidth="1"/>
    <col min="6940" max="6940" width="25.5703125" style="31" customWidth="1"/>
    <col min="6941" max="6941" width="26.5703125" style="31" customWidth="1"/>
    <col min="6942" max="6942" width="16" style="31" customWidth="1"/>
    <col min="6943" max="6943" width="12.7109375" style="31" customWidth="1"/>
    <col min="6944" max="6944" width="11.140625" style="31" customWidth="1"/>
    <col min="6945" max="6945" width="11.5703125" style="31" customWidth="1"/>
    <col min="6946" max="6946" width="11.28515625" style="31" customWidth="1"/>
    <col min="6947" max="6947" width="29" style="31" customWidth="1"/>
    <col min="6948" max="6948" width="12.42578125" style="31" customWidth="1"/>
    <col min="6949" max="6949" width="12.85546875" style="31" customWidth="1"/>
    <col min="6950" max="6950" width="11.28515625" style="31" customWidth="1"/>
    <col min="6951" max="6951" width="14.42578125" style="31" customWidth="1"/>
    <col min="6952" max="6952" width="10.140625" style="31" customWidth="1"/>
    <col min="6953" max="6953" width="10.5703125" style="31" customWidth="1"/>
    <col min="6954" max="6954" width="9.85546875" style="31" customWidth="1"/>
    <col min="6955" max="6955" width="50.28515625" style="31" customWidth="1"/>
    <col min="6956" max="7189" width="11.42578125" style="31"/>
    <col min="7190" max="7190" width="9.5703125" style="31" customWidth="1"/>
    <col min="7191" max="7191" width="9.85546875" style="31" customWidth="1"/>
    <col min="7192" max="7192" width="49.140625" style="31" customWidth="1"/>
    <col min="7193" max="7194" width="21.7109375" style="31" customWidth="1"/>
    <col min="7195" max="7195" width="32.85546875" style="31" customWidth="1"/>
    <col min="7196" max="7196" width="25.5703125" style="31" customWidth="1"/>
    <col min="7197" max="7197" width="26.5703125" style="31" customWidth="1"/>
    <col min="7198" max="7198" width="16" style="31" customWidth="1"/>
    <col min="7199" max="7199" width="12.7109375" style="31" customWidth="1"/>
    <col min="7200" max="7200" width="11.140625" style="31" customWidth="1"/>
    <col min="7201" max="7201" width="11.5703125" style="31" customWidth="1"/>
    <col min="7202" max="7202" width="11.28515625" style="31" customWidth="1"/>
    <col min="7203" max="7203" width="29" style="31" customWidth="1"/>
    <col min="7204" max="7204" width="12.42578125" style="31" customWidth="1"/>
    <col min="7205" max="7205" width="12.85546875" style="31" customWidth="1"/>
    <col min="7206" max="7206" width="11.28515625" style="31" customWidth="1"/>
    <col min="7207" max="7207" width="14.42578125" style="31" customWidth="1"/>
    <col min="7208" max="7208" width="10.140625" style="31" customWidth="1"/>
    <col min="7209" max="7209" width="10.5703125" style="31" customWidth="1"/>
    <col min="7210" max="7210" width="9.85546875" style="31" customWidth="1"/>
    <col min="7211" max="7211" width="50.28515625" style="31" customWidth="1"/>
    <col min="7212" max="7445" width="11.42578125" style="31"/>
    <col min="7446" max="7446" width="9.5703125" style="31" customWidth="1"/>
    <col min="7447" max="7447" width="9.85546875" style="31" customWidth="1"/>
    <col min="7448" max="7448" width="49.140625" style="31" customWidth="1"/>
    <col min="7449" max="7450" width="21.7109375" style="31" customWidth="1"/>
    <col min="7451" max="7451" width="32.85546875" style="31" customWidth="1"/>
    <col min="7452" max="7452" width="25.5703125" style="31" customWidth="1"/>
    <col min="7453" max="7453" width="26.5703125" style="31" customWidth="1"/>
    <col min="7454" max="7454" width="16" style="31" customWidth="1"/>
    <col min="7455" max="7455" width="12.7109375" style="31" customWidth="1"/>
    <col min="7456" max="7456" width="11.140625" style="31" customWidth="1"/>
    <col min="7457" max="7457" width="11.5703125" style="31" customWidth="1"/>
    <col min="7458" max="7458" width="11.28515625" style="31" customWidth="1"/>
    <col min="7459" max="7459" width="29" style="31" customWidth="1"/>
    <col min="7460" max="7460" width="12.42578125" style="31" customWidth="1"/>
    <col min="7461" max="7461" width="12.85546875" style="31" customWidth="1"/>
    <col min="7462" max="7462" width="11.28515625" style="31" customWidth="1"/>
    <col min="7463" max="7463" width="14.42578125" style="31" customWidth="1"/>
    <col min="7464" max="7464" width="10.140625" style="31" customWidth="1"/>
    <col min="7465" max="7465" width="10.5703125" style="31" customWidth="1"/>
    <col min="7466" max="7466" width="9.85546875" style="31" customWidth="1"/>
    <col min="7467" max="7467" width="50.28515625" style="31" customWidth="1"/>
    <col min="7468" max="7701" width="11.42578125" style="31"/>
    <col min="7702" max="7702" width="9.5703125" style="31" customWidth="1"/>
    <col min="7703" max="7703" width="9.85546875" style="31" customWidth="1"/>
    <col min="7704" max="7704" width="49.140625" style="31" customWidth="1"/>
    <col min="7705" max="7706" width="21.7109375" style="31" customWidth="1"/>
    <col min="7707" max="7707" width="32.85546875" style="31" customWidth="1"/>
    <col min="7708" max="7708" width="25.5703125" style="31" customWidth="1"/>
    <col min="7709" max="7709" width="26.5703125" style="31" customWidth="1"/>
    <col min="7710" max="7710" width="16" style="31" customWidth="1"/>
    <col min="7711" max="7711" width="12.7109375" style="31" customWidth="1"/>
    <col min="7712" max="7712" width="11.140625" style="31" customWidth="1"/>
    <col min="7713" max="7713" width="11.5703125" style="31" customWidth="1"/>
    <col min="7714" max="7714" width="11.28515625" style="31" customWidth="1"/>
    <col min="7715" max="7715" width="29" style="31" customWidth="1"/>
    <col min="7716" max="7716" width="12.42578125" style="31" customWidth="1"/>
    <col min="7717" max="7717" width="12.85546875" style="31" customWidth="1"/>
    <col min="7718" max="7718" width="11.28515625" style="31" customWidth="1"/>
    <col min="7719" max="7719" width="14.42578125" style="31" customWidth="1"/>
    <col min="7720" max="7720" width="10.140625" style="31" customWidth="1"/>
    <col min="7721" max="7721" width="10.5703125" style="31" customWidth="1"/>
    <col min="7722" max="7722" width="9.85546875" style="31" customWidth="1"/>
    <col min="7723" max="7723" width="50.28515625" style="31" customWidth="1"/>
    <col min="7724" max="7957" width="11.42578125" style="31"/>
    <col min="7958" max="7958" width="9.5703125" style="31" customWidth="1"/>
    <col min="7959" max="7959" width="9.85546875" style="31" customWidth="1"/>
    <col min="7960" max="7960" width="49.140625" style="31" customWidth="1"/>
    <col min="7961" max="7962" width="21.7109375" style="31" customWidth="1"/>
    <col min="7963" max="7963" width="32.85546875" style="31" customWidth="1"/>
    <col min="7964" max="7964" width="25.5703125" style="31" customWidth="1"/>
    <col min="7965" max="7965" width="26.5703125" style="31" customWidth="1"/>
    <col min="7966" max="7966" width="16" style="31" customWidth="1"/>
    <col min="7967" max="7967" width="12.7109375" style="31" customWidth="1"/>
    <col min="7968" max="7968" width="11.140625" style="31" customWidth="1"/>
    <col min="7969" max="7969" width="11.5703125" style="31" customWidth="1"/>
    <col min="7970" max="7970" width="11.28515625" style="31" customWidth="1"/>
    <col min="7971" max="7971" width="29" style="31" customWidth="1"/>
    <col min="7972" max="7972" width="12.42578125" style="31" customWidth="1"/>
    <col min="7973" max="7973" width="12.85546875" style="31" customWidth="1"/>
    <col min="7974" max="7974" width="11.28515625" style="31" customWidth="1"/>
    <col min="7975" max="7975" width="14.42578125" style="31" customWidth="1"/>
    <col min="7976" max="7976" width="10.140625" style="31" customWidth="1"/>
    <col min="7977" max="7977" width="10.5703125" style="31" customWidth="1"/>
    <col min="7978" max="7978" width="9.85546875" style="31" customWidth="1"/>
    <col min="7979" max="7979" width="50.28515625" style="31" customWidth="1"/>
    <col min="7980" max="8213" width="11.42578125" style="31"/>
    <col min="8214" max="8214" width="9.5703125" style="31" customWidth="1"/>
    <col min="8215" max="8215" width="9.85546875" style="31" customWidth="1"/>
    <col min="8216" max="8216" width="49.140625" style="31" customWidth="1"/>
    <col min="8217" max="8218" width="21.7109375" style="31" customWidth="1"/>
    <col min="8219" max="8219" width="32.85546875" style="31" customWidth="1"/>
    <col min="8220" max="8220" width="25.5703125" style="31" customWidth="1"/>
    <col min="8221" max="8221" width="26.5703125" style="31" customWidth="1"/>
    <col min="8222" max="8222" width="16" style="31" customWidth="1"/>
    <col min="8223" max="8223" width="12.7109375" style="31" customWidth="1"/>
    <col min="8224" max="8224" width="11.140625" style="31" customWidth="1"/>
    <col min="8225" max="8225" width="11.5703125" style="31" customWidth="1"/>
    <col min="8226" max="8226" width="11.28515625" style="31" customWidth="1"/>
    <col min="8227" max="8227" width="29" style="31" customWidth="1"/>
    <col min="8228" max="8228" width="12.42578125" style="31" customWidth="1"/>
    <col min="8229" max="8229" width="12.85546875" style="31" customWidth="1"/>
    <col min="8230" max="8230" width="11.28515625" style="31" customWidth="1"/>
    <col min="8231" max="8231" width="14.42578125" style="31" customWidth="1"/>
    <col min="8232" max="8232" width="10.140625" style="31" customWidth="1"/>
    <col min="8233" max="8233" width="10.5703125" style="31" customWidth="1"/>
    <col min="8234" max="8234" width="9.85546875" style="31" customWidth="1"/>
    <col min="8235" max="8235" width="50.28515625" style="31" customWidth="1"/>
    <col min="8236" max="8469" width="11.42578125" style="31"/>
    <col min="8470" max="8470" width="9.5703125" style="31" customWidth="1"/>
    <col min="8471" max="8471" width="9.85546875" style="31" customWidth="1"/>
    <col min="8472" max="8472" width="49.140625" style="31" customWidth="1"/>
    <col min="8473" max="8474" width="21.7109375" style="31" customWidth="1"/>
    <col min="8475" max="8475" width="32.85546875" style="31" customWidth="1"/>
    <col min="8476" max="8476" width="25.5703125" style="31" customWidth="1"/>
    <col min="8477" max="8477" width="26.5703125" style="31" customWidth="1"/>
    <col min="8478" max="8478" width="16" style="31" customWidth="1"/>
    <col min="8479" max="8479" width="12.7109375" style="31" customWidth="1"/>
    <col min="8480" max="8480" width="11.140625" style="31" customWidth="1"/>
    <col min="8481" max="8481" width="11.5703125" style="31" customWidth="1"/>
    <col min="8482" max="8482" width="11.28515625" style="31" customWidth="1"/>
    <col min="8483" max="8483" width="29" style="31" customWidth="1"/>
    <col min="8484" max="8484" width="12.42578125" style="31" customWidth="1"/>
    <col min="8485" max="8485" width="12.85546875" style="31" customWidth="1"/>
    <col min="8486" max="8486" width="11.28515625" style="31" customWidth="1"/>
    <col min="8487" max="8487" width="14.42578125" style="31" customWidth="1"/>
    <col min="8488" max="8488" width="10.140625" style="31" customWidth="1"/>
    <col min="8489" max="8489" width="10.5703125" style="31" customWidth="1"/>
    <col min="8490" max="8490" width="9.85546875" style="31" customWidth="1"/>
    <col min="8491" max="8491" width="50.28515625" style="31" customWidth="1"/>
    <col min="8492" max="8725" width="11.42578125" style="31"/>
    <col min="8726" max="8726" width="9.5703125" style="31" customWidth="1"/>
    <col min="8727" max="8727" width="9.85546875" style="31" customWidth="1"/>
    <col min="8728" max="8728" width="49.140625" style="31" customWidth="1"/>
    <col min="8729" max="8730" width="21.7109375" style="31" customWidth="1"/>
    <col min="8731" max="8731" width="32.85546875" style="31" customWidth="1"/>
    <col min="8732" max="8732" width="25.5703125" style="31" customWidth="1"/>
    <col min="8733" max="8733" width="26.5703125" style="31" customWidth="1"/>
    <col min="8734" max="8734" width="16" style="31" customWidth="1"/>
    <col min="8735" max="8735" width="12.7109375" style="31" customWidth="1"/>
    <col min="8736" max="8736" width="11.140625" style="31" customWidth="1"/>
    <col min="8737" max="8737" width="11.5703125" style="31" customWidth="1"/>
    <col min="8738" max="8738" width="11.28515625" style="31" customWidth="1"/>
    <col min="8739" max="8739" width="29" style="31" customWidth="1"/>
    <col min="8740" max="8740" width="12.42578125" style="31" customWidth="1"/>
    <col min="8741" max="8741" width="12.85546875" style="31" customWidth="1"/>
    <col min="8742" max="8742" width="11.28515625" style="31" customWidth="1"/>
    <col min="8743" max="8743" width="14.42578125" style="31" customWidth="1"/>
    <col min="8744" max="8744" width="10.140625" style="31" customWidth="1"/>
    <col min="8745" max="8745" width="10.5703125" style="31" customWidth="1"/>
    <col min="8746" max="8746" width="9.85546875" style="31" customWidth="1"/>
    <col min="8747" max="8747" width="50.28515625" style="31" customWidth="1"/>
    <col min="8748" max="8981" width="11.42578125" style="31"/>
    <col min="8982" max="8982" width="9.5703125" style="31" customWidth="1"/>
    <col min="8983" max="8983" width="9.85546875" style="31" customWidth="1"/>
    <col min="8984" max="8984" width="49.140625" style="31" customWidth="1"/>
    <col min="8985" max="8986" width="21.7109375" style="31" customWidth="1"/>
    <col min="8987" max="8987" width="32.85546875" style="31" customWidth="1"/>
    <col min="8988" max="8988" width="25.5703125" style="31" customWidth="1"/>
    <col min="8989" max="8989" width="26.5703125" style="31" customWidth="1"/>
    <col min="8990" max="8990" width="16" style="31" customWidth="1"/>
    <col min="8991" max="8991" width="12.7109375" style="31" customWidth="1"/>
    <col min="8992" max="8992" width="11.140625" style="31" customWidth="1"/>
    <col min="8993" max="8993" width="11.5703125" style="31" customWidth="1"/>
    <col min="8994" max="8994" width="11.28515625" style="31" customWidth="1"/>
    <col min="8995" max="8995" width="29" style="31" customWidth="1"/>
    <col min="8996" max="8996" width="12.42578125" style="31" customWidth="1"/>
    <col min="8997" max="8997" width="12.85546875" style="31" customWidth="1"/>
    <col min="8998" max="8998" width="11.28515625" style="31" customWidth="1"/>
    <col min="8999" max="8999" width="14.42578125" style="31" customWidth="1"/>
    <col min="9000" max="9000" width="10.140625" style="31" customWidth="1"/>
    <col min="9001" max="9001" width="10.5703125" style="31" customWidth="1"/>
    <col min="9002" max="9002" width="9.85546875" style="31" customWidth="1"/>
    <col min="9003" max="9003" width="50.28515625" style="31" customWidth="1"/>
    <col min="9004" max="9237" width="11.42578125" style="31"/>
    <col min="9238" max="9238" width="9.5703125" style="31" customWidth="1"/>
    <col min="9239" max="9239" width="9.85546875" style="31" customWidth="1"/>
    <col min="9240" max="9240" width="49.140625" style="31" customWidth="1"/>
    <col min="9241" max="9242" width="21.7109375" style="31" customWidth="1"/>
    <col min="9243" max="9243" width="32.85546875" style="31" customWidth="1"/>
    <col min="9244" max="9244" width="25.5703125" style="31" customWidth="1"/>
    <col min="9245" max="9245" width="26.5703125" style="31" customWidth="1"/>
    <col min="9246" max="9246" width="16" style="31" customWidth="1"/>
    <col min="9247" max="9247" width="12.7109375" style="31" customWidth="1"/>
    <col min="9248" max="9248" width="11.140625" style="31" customWidth="1"/>
    <col min="9249" max="9249" width="11.5703125" style="31" customWidth="1"/>
    <col min="9250" max="9250" width="11.28515625" style="31" customWidth="1"/>
    <col min="9251" max="9251" width="29" style="31" customWidth="1"/>
    <col min="9252" max="9252" width="12.42578125" style="31" customWidth="1"/>
    <col min="9253" max="9253" width="12.85546875" style="31" customWidth="1"/>
    <col min="9254" max="9254" width="11.28515625" style="31" customWidth="1"/>
    <col min="9255" max="9255" width="14.42578125" style="31" customWidth="1"/>
    <col min="9256" max="9256" width="10.140625" style="31" customWidth="1"/>
    <col min="9257" max="9257" width="10.5703125" style="31" customWidth="1"/>
    <col min="9258" max="9258" width="9.85546875" style="31" customWidth="1"/>
    <col min="9259" max="9259" width="50.28515625" style="31" customWidth="1"/>
    <col min="9260" max="9493" width="11.42578125" style="31"/>
    <col min="9494" max="9494" width="9.5703125" style="31" customWidth="1"/>
    <col min="9495" max="9495" width="9.85546875" style="31" customWidth="1"/>
    <col min="9496" max="9496" width="49.140625" style="31" customWidth="1"/>
    <col min="9497" max="9498" width="21.7109375" style="31" customWidth="1"/>
    <col min="9499" max="9499" width="32.85546875" style="31" customWidth="1"/>
    <col min="9500" max="9500" width="25.5703125" style="31" customWidth="1"/>
    <col min="9501" max="9501" width="26.5703125" style="31" customWidth="1"/>
    <col min="9502" max="9502" width="16" style="31" customWidth="1"/>
    <col min="9503" max="9503" width="12.7109375" style="31" customWidth="1"/>
    <col min="9504" max="9504" width="11.140625" style="31" customWidth="1"/>
    <col min="9505" max="9505" width="11.5703125" style="31" customWidth="1"/>
    <col min="9506" max="9506" width="11.28515625" style="31" customWidth="1"/>
    <col min="9507" max="9507" width="29" style="31" customWidth="1"/>
    <col min="9508" max="9508" width="12.42578125" style="31" customWidth="1"/>
    <col min="9509" max="9509" width="12.85546875" style="31" customWidth="1"/>
    <col min="9510" max="9510" width="11.28515625" style="31" customWidth="1"/>
    <col min="9511" max="9511" width="14.42578125" style="31" customWidth="1"/>
    <col min="9512" max="9512" width="10.140625" style="31" customWidth="1"/>
    <col min="9513" max="9513" width="10.5703125" style="31" customWidth="1"/>
    <col min="9514" max="9514" width="9.85546875" style="31" customWidth="1"/>
    <col min="9515" max="9515" width="50.28515625" style="31" customWidth="1"/>
    <col min="9516" max="9749" width="11.42578125" style="31"/>
    <col min="9750" max="9750" width="9.5703125" style="31" customWidth="1"/>
    <col min="9751" max="9751" width="9.85546875" style="31" customWidth="1"/>
    <col min="9752" max="9752" width="49.140625" style="31" customWidth="1"/>
    <col min="9753" max="9754" width="21.7109375" style="31" customWidth="1"/>
    <col min="9755" max="9755" width="32.85546875" style="31" customWidth="1"/>
    <col min="9756" max="9756" width="25.5703125" style="31" customWidth="1"/>
    <col min="9757" max="9757" width="26.5703125" style="31" customWidth="1"/>
    <col min="9758" max="9758" width="16" style="31" customWidth="1"/>
    <col min="9759" max="9759" width="12.7109375" style="31" customWidth="1"/>
    <col min="9760" max="9760" width="11.140625" style="31" customWidth="1"/>
    <col min="9761" max="9761" width="11.5703125" style="31" customWidth="1"/>
    <col min="9762" max="9762" width="11.28515625" style="31" customWidth="1"/>
    <col min="9763" max="9763" width="29" style="31" customWidth="1"/>
    <col min="9764" max="9764" width="12.42578125" style="31" customWidth="1"/>
    <col min="9765" max="9765" width="12.85546875" style="31" customWidth="1"/>
    <col min="9766" max="9766" width="11.28515625" style="31" customWidth="1"/>
    <col min="9767" max="9767" width="14.42578125" style="31" customWidth="1"/>
    <col min="9768" max="9768" width="10.140625" style="31" customWidth="1"/>
    <col min="9769" max="9769" width="10.5703125" style="31" customWidth="1"/>
    <col min="9770" max="9770" width="9.85546875" style="31" customWidth="1"/>
    <col min="9771" max="9771" width="50.28515625" style="31" customWidth="1"/>
    <col min="9772" max="10005" width="11.42578125" style="31"/>
    <col min="10006" max="10006" width="9.5703125" style="31" customWidth="1"/>
    <col min="10007" max="10007" width="9.85546875" style="31" customWidth="1"/>
    <col min="10008" max="10008" width="49.140625" style="31" customWidth="1"/>
    <col min="10009" max="10010" width="21.7109375" style="31" customWidth="1"/>
    <col min="10011" max="10011" width="32.85546875" style="31" customWidth="1"/>
    <col min="10012" max="10012" width="25.5703125" style="31" customWidth="1"/>
    <col min="10013" max="10013" width="26.5703125" style="31" customWidth="1"/>
    <col min="10014" max="10014" width="16" style="31" customWidth="1"/>
    <col min="10015" max="10015" width="12.7109375" style="31" customWidth="1"/>
    <col min="10016" max="10016" width="11.140625" style="31" customWidth="1"/>
    <col min="10017" max="10017" width="11.5703125" style="31" customWidth="1"/>
    <col min="10018" max="10018" width="11.28515625" style="31" customWidth="1"/>
    <col min="10019" max="10019" width="29" style="31" customWidth="1"/>
    <col min="10020" max="10020" width="12.42578125" style="31" customWidth="1"/>
    <col min="10021" max="10021" width="12.85546875" style="31" customWidth="1"/>
    <col min="10022" max="10022" width="11.28515625" style="31" customWidth="1"/>
    <col min="10023" max="10023" width="14.42578125" style="31" customWidth="1"/>
    <col min="10024" max="10024" width="10.140625" style="31" customWidth="1"/>
    <col min="10025" max="10025" width="10.5703125" style="31" customWidth="1"/>
    <col min="10026" max="10026" width="9.85546875" style="31" customWidth="1"/>
    <col min="10027" max="10027" width="50.28515625" style="31" customWidth="1"/>
    <col min="10028" max="10261" width="11.42578125" style="31"/>
    <col min="10262" max="10262" width="9.5703125" style="31" customWidth="1"/>
    <col min="10263" max="10263" width="9.85546875" style="31" customWidth="1"/>
    <col min="10264" max="10264" width="49.140625" style="31" customWidth="1"/>
    <col min="10265" max="10266" width="21.7109375" style="31" customWidth="1"/>
    <col min="10267" max="10267" width="32.85546875" style="31" customWidth="1"/>
    <col min="10268" max="10268" width="25.5703125" style="31" customWidth="1"/>
    <col min="10269" max="10269" width="26.5703125" style="31" customWidth="1"/>
    <col min="10270" max="10270" width="16" style="31" customWidth="1"/>
    <col min="10271" max="10271" width="12.7109375" style="31" customWidth="1"/>
    <col min="10272" max="10272" width="11.140625" style="31" customWidth="1"/>
    <col min="10273" max="10273" width="11.5703125" style="31" customWidth="1"/>
    <col min="10274" max="10274" width="11.28515625" style="31" customWidth="1"/>
    <col min="10275" max="10275" width="29" style="31" customWidth="1"/>
    <col min="10276" max="10276" width="12.42578125" style="31" customWidth="1"/>
    <col min="10277" max="10277" width="12.85546875" style="31" customWidth="1"/>
    <col min="10278" max="10278" width="11.28515625" style="31" customWidth="1"/>
    <col min="10279" max="10279" width="14.42578125" style="31" customWidth="1"/>
    <col min="10280" max="10280" width="10.140625" style="31" customWidth="1"/>
    <col min="10281" max="10281" width="10.5703125" style="31" customWidth="1"/>
    <col min="10282" max="10282" width="9.85546875" style="31" customWidth="1"/>
    <col min="10283" max="10283" width="50.28515625" style="31" customWidth="1"/>
    <col min="10284" max="10517" width="11.42578125" style="31"/>
    <col min="10518" max="10518" width="9.5703125" style="31" customWidth="1"/>
    <col min="10519" max="10519" width="9.85546875" style="31" customWidth="1"/>
    <col min="10520" max="10520" width="49.140625" style="31" customWidth="1"/>
    <col min="10521" max="10522" width="21.7109375" style="31" customWidth="1"/>
    <col min="10523" max="10523" width="32.85546875" style="31" customWidth="1"/>
    <col min="10524" max="10524" width="25.5703125" style="31" customWidth="1"/>
    <col min="10525" max="10525" width="26.5703125" style="31" customWidth="1"/>
    <col min="10526" max="10526" width="16" style="31" customWidth="1"/>
    <col min="10527" max="10527" width="12.7109375" style="31" customWidth="1"/>
    <col min="10528" max="10528" width="11.140625" style="31" customWidth="1"/>
    <col min="10529" max="10529" width="11.5703125" style="31" customWidth="1"/>
    <col min="10530" max="10530" width="11.28515625" style="31" customWidth="1"/>
    <col min="10531" max="10531" width="29" style="31" customWidth="1"/>
    <col min="10532" max="10532" width="12.42578125" style="31" customWidth="1"/>
    <col min="10533" max="10533" width="12.85546875" style="31" customWidth="1"/>
    <col min="10534" max="10534" width="11.28515625" style="31" customWidth="1"/>
    <col min="10535" max="10535" width="14.42578125" style="31" customWidth="1"/>
    <col min="10536" max="10536" width="10.140625" style="31" customWidth="1"/>
    <col min="10537" max="10537" width="10.5703125" style="31" customWidth="1"/>
    <col min="10538" max="10538" width="9.85546875" style="31" customWidth="1"/>
    <col min="10539" max="10539" width="50.28515625" style="31" customWidth="1"/>
    <col min="10540" max="10773" width="11.42578125" style="31"/>
    <col min="10774" max="10774" width="9.5703125" style="31" customWidth="1"/>
    <col min="10775" max="10775" width="9.85546875" style="31" customWidth="1"/>
    <col min="10776" max="10776" width="49.140625" style="31" customWidth="1"/>
    <col min="10777" max="10778" width="21.7109375" style="31" customWidth="1"/>
    <col min="10779" max="10779" width="32.85546875" style="31" customWidth="1"/>
    <col min="10780" max="10780" width="25.5703125" style="31" customWidth="1"/>
    <col min="10781" max="10781" width="26.5703125" style="31" customWidth="1"/>
    <col min="10782" max="10782" width="16" style="31" customWidth="1"/>
    <col min="10783" max="10783" width="12.7109375" style="31" customWidth="1"/>
    <col min="10784" max="10784" width="11.140625" style="31" customWidth="1"/>
    <col min="10785" max="10785" width="11.5703125" style="31" customWidth="1"/>
    <col min="10786" max="10786" width="11.28515625" style="31" customWidth="1"/>
    <col min="10787" max="10787" width="29" style="31" customWidth="1"/>
    <col min="10788" max="10788" width="12.42578125" style="31" customWidth="1"/>
    <col min="10789" max="10789" width="12.85546875" style="31" customWidth="1"/>
    <col min="10790" max="10790" width="11.28515625" style="31" customWidth="1"/>
    <col min="10791" max="10791" width="14.42578125" style="31" customWidth="1"/>
    <col min="10792" max="10792" width="10.140625" style="31" customWidth="1"/>
    <col min="10793" max="10793" width="10.5703125" style="31" customWidth="1"/>
    <col min="10794" max="10794" width="9.85546875" style="31" customWidth="1"/>
    <col min="10795" max="10795" width="50.28515625" style="31" customWidth="1"/>
    <col min="10796" max="11029" width="11.42578125" style="31"/>
    <col min="11030" max="11030" width="9.5703125" style="31" customWidth="1"/>
    <col min="11031" max="11031" width="9.85546875" style="31" customWidth="1"/>
    <col min="11032" max="11032" width="49.140625" style="31" customWidth="1"/>
    <col min="11033" max="11034" width="21.7109375" style="31" customWidth="1"/>
    <col min="11035" max="11035" width="32.85546875" style="31" customWidth="1"/>
    <col min="11036" max="11036" width="25.5703125" style="31" customWidth="1"/>
    <col min="11037" max="11037" width="26.5703125" style="31" customWidth="1"/>
    <col min="11038" max="11038" width="16" style="31" customWidth="1"/>
    <col min="11039" max="11039" width="12.7109375" style="31" customWidth="1"/>
    <col min="11040" max="11040" width="11.140625" style="31" customWidth="1"/>
    <col min="11041" max="11041" width="11.5703125" style="31" customWidth="1"/>
    <col min="11042" max="11042" width="11.28515625" style="31" customWidth="1"/>
    <col min="11043" max="11043" width="29" style="31" customWidth="1"/>
    <col min="11044" max="11044" width="12.42578125" style="31" customWidth="1"/>
    <col min="11045" max="11045" width="12.85546875" style="31" customWidth="1"/>
    <col min="11046" max="11046" width="11.28515625" style="31" customWidth="1"/>
    <col min="11047" max="11047" width="14.42578125" style="31" customWidth="1"/>
    <col min="11048" max="11048" width="10.140625" style="31" customWidth="1"/>
    <col min="11049" max="11049" width="10.5703125" style="31" customWidth="1"/>
    <col min="11050" max="11050" width="9.85546875" style="31" customWidth="1"/>
    <col min="11051" max="11051" width="50.28515625" style="31" customWidth="1"/>
    <col min="11052" max="11285" width="11.42578125" style="31"/>
    <col min="11286" max="11286" width="9.5703125" style="31" customWidth="1"/>
    <col min="11287" max="11287" width="9.85546875" style="31" customWidth="1"/>
    <col min="11288" max="11288" width="49.140625" style="31" customWidth="1"/>
    <col min="11289" max="11290" width="21.7109375" style="31" customWidth="1"/>
    <col min="11291" max="11291" width="32.85546875" style="31" customWidth="1"/>
    <col min="11292" max="11292" width="25.5703125" style="31" customWidth="1"/>
    <col min="11293" max="11293" width="26.5703125" style="31" customWidth="1"/>
    <col min="11294" max="11294" width="16" style="31" customWidth="1"/>
    <col min="11295" max="11295" width="12.7109375" style="31" customWidth="1"/>
    <col min="11296" max="11296" width="11.140625" style="31" customWidth="1"/>
    <col min="11297" max="11297" width="11.5703125" style="31" customWidth="1"/>
    <col min="11298" max="11298" width="11.28515625" style="31" customWidth="1"/>
    <col min="11299" max="11299" width="29" style="31" customWidth="1"/>
    <col min="11300" max="11300" width="12.42578125" style="31" customWidth="1"/>
    <col min="11301" max="11301" width="12.85546875" style="31" customWidth="1"/>
    <col min="11302" max="11302" width="11.28515625" style="31" customWidth="1"/>
    <col min="11303" max="11303" width="14.42578125" style="31" customWidth="1"/>
    <col min="11304" max="11304" width="10.140625" style="31" customWidth="1"/>
    <col min="11305" max="11305" width="10.5703125" style="31" customWidth="1"/>
    <col min="11306" max="11306" width="9.85546875" style="31" customWidth="1"/>
    <col min="11307" max="11307" width="50.28515625" style="31" customWidth="1"/>
    <col min="11308" max="11541" width="11.42578125" style="31"/>
    <col min="11542" max="11542" width="9.5703125" style="31" customWidth="1"/>
    <col min="11543" max="11543" width="9.85546875" style="31" customWidth="1"/>
    <col min="11544" max="11544" width="49.140625" style="31" customWidth="1"/>
    <col min="11545" max="11546" width="21.7109375" style="31" customWidth="1"/>
    <col min="11547" max="11547" width="32.85546875" style="31" customWidth="1"/>
    <col min="11548" max="11548" width="25.5703125" style="31" customWidth="1"/>
    <col min="11549" max="11549" width="26.5703125" style="31" customWidth="1"/>
    <col min="11550" max="11550" width="16" style="31" customWidth="1"/>
    <col min="11551" max="11551" width="12.7109375" style="31" customWidth="1"/>
    <col min="11552" max="11552" width="11.140625" style="31" customWidth="1"/>
    <col min="11553" max="11553" width="11.5703125" style="31" customWidth="1"/>
    <col min="11554" max="11554" width="11.28515625" style="31" customWidth="1"/>
    <col min="11555" max="11555" width="29" style="31" customWidth="1"/>
    <col min="11556" max="11556" width="12.42578125" style="31" customWidth="1"/>
    <col min="11557" max="11557" width="12.85546875" style="31" customWidth="1"/>
    <col min="11558" max="11558" width="11.28515625" style="31" customWidth="1"/>
    <col min="11559" max="11559" width="14.42578125" style="31" customWidth="1"/>
    <col min="11560" max="11560" width="10.140625" style="31" customWidth="1"/>
    <col min="11561" max="11561" width="10.5703125" style="31" customWidth="1"/>
    <col min="11562" max="11562" width="9.85546875" style="31" customWidth="1"/>
    <col min="11563" max="11563" width="50.28515625" style="31" customWidth="1"/>
    <col min="11564" max="11797" width="11.42578125" style="31"/>
    <col min="11798" max="11798" width="9.5703125" style="31" customWidth="1"/>
    <col min="11799" max="11799" width="9.85546875" style="31" customWidth="1"/>
    <col min="11800" max="11800" width="49.140625" style="31" customWidth="1"/>
    <col min="11801" max="11802" width="21.7109375" style="31" customWidth="1"/>
    <col min="11803" max="11803" width="32.85546875" style="31" customWidth="1"/>
    <col min="11804" max="11804" width="25.5703125" style="31" customWidth="1"/>
    <col min="11805" max="11805" width="26.5703125" style="31" customWidth="1"/>
    <col min="11806" max="11806" width="16" style="31" customWidth="1"/>
    <col min="11807" max="11807" width="12.7109375" style="31" customWidth="1"/>
    <col min="11808" max="11808" width="11.140625" style="31" customWidth="1"/>
    <col min="11809" max="11809" width="11.5703125" style="31" customWidth="1"/>
    <col min="11810" max="11810" width="11.28515625" style="31" customWidth="1"/>
    <col min="11811" max="11811" width="29" style="31" customWidth="1"/>
    <col min="11812" max="11812" width="12.42578125" style="31" customWidth="1"/>
    <col min="11813" max="11813" width="12.85546875" style="31" customWidth="1"/>
    <col min="11814" max="11814" width="11.28515625" style="31" customWidth="1"/>
    <col min="11815" max="11815" width="14.42578125" style="31" customWidth="1"/>
    <col min="11816" max="11816" width="10.140625" style="31" customWidth="1"/>
    <col min="11817" max="11817" width="10.5703125" style="31" customWidth="1"/>
    <col min="11818" max="11818" width="9.85546875" style="31" customWidth="1"/>
    <col min="11819" max="11819" width="50.28515625" style="31" customWidth="1"/>
    <col min="11820" max="12053" width="11.42578125" style="31"/>
    <col min="12054" max="12054" width="9.5703125" style="31" customWidth="1"/>
    <col min="12055" max="12055" width="9.85546875" style="31" customWidth="1"/>
    <col min="12056" max="12056" width="49.140625" style="31" customWidth="1"/>
    <col min="12057" max="12058" width="21.7109375" style="31" customWidth="1"/>
    <col min="12059" max="12059" width="32.85546875" style="31" customWidth="1"/>
    <col min="12060" max="12060" width="25.5703125" style="31" customWidth="1"/>
    <col min="12061" max="12061" width="26.5703125" style="31" customWidth="1"/>
    <col min="12062" max="12062" width="16" style="31" customWidth="1"/>
    <col min="12063" max="12063" width="12.7109375" style="31" customWidth="1"/>
    <col min="12064" max="12064" width="11.140625" style="31" customWidth="1"/>
    <col min="12065" max="12065" width="11.5703125" style="31" customWidth="1"/>
    <col min="12066" max="12066" width="11.28515625" style="31" customWidth="1"/>
    <col min="12067" max="12067" width="29" style="31" customWidth="1"/>
    <col min="12068" max="12068" width="12.42578125" style="31" customWidth="1"/>
    <col min="12069" max="12069" width="12.85546875" style="31" customWidth="1"/>
    <col min="12070" max="12070" width="11.28515625" style="31" customWidth="1"/>
    <col min="12071" max="12071" width="14.42578125" style="31" customWidth="1"/>
    <col min="12072" max="12072" width="10.140625" style="31" customWidth="1"/>
    <col min="12073" max="12073" width="10.5703125" style="31" customWidth="1"/>
    <col min="12074" max="12074" width="9.85546875" style="31" customWidth="1"/>
    <col min="12075" max="12075" width="50.28515625" style="31" customWidth="1"/>
    <col min="12076" max="12309" width="11.42578125" style="31"/>
    <col min="12310" max="12310" width="9.5703125" style="31" customWidth="1"/>
    <col min="12311" max="12311" width="9.85546875" style="31" customWidth="1"/>
    <col min="12312" max="12312" width="49.140625" style="31" customWidth="1"/>
    <col min="12313" max="12314" width="21.7109375" style="31" customWidth="1"/>
    <col min="12315" max="12315" width="32.85546875" style="31" customWidth="1"/>
    <col min="12316" max="12316" width="25.5703125" style="31" customWidth="1"/>
    <col min="12317" max="12317" width="26.5703125" style="31" customWidth="1"/>
    <col min="12318" max="12318" width="16" style="31" customWidth="1"/>
    <col min="12319" max="12319" width="12.7109375" style="31" customWidth="1"/>
    <col min="12320" max="12320" width="11.140625" style="31" customWidth="1"/>
    <col min="12321" max="12321" width="11.5703125" style="31" customWidth="1"/>
    <col min="12322" max="12322" width="11.28515625" style="31" customWidth="1"/>
    <col min="12323" max="12323" width="29" style="31" customWidth="1"/>
    <col min="12324" max="12324" width="12.42578125" style="31" customWidth="1"/>
    <col min="12325" max="12325" width="12.85546875" style="31" customWidth="1"/>
    <col min="12326" max="12326" width="11.28515625" style="31" customWidth="1"/>
    <col min="12327" max="12327" width="14.42578125" style="31" customWidth="1"/>
    <col min="12328" max="12328" width="10.140625" style="31" customWidth="1"/>
    <col min="12329" max="12329" width="10.5703125" style="31" customWidth="1"/>
    <col min="12330" max="12330" width="9.85546875" style="31" customWidth="1"/>
    <col min="12331" max="12331" width="50.28515625" style="31" customWidth="1"/>
    <col min="12332" max="12565" width="11.42578125" style="31"/>
    <col min="12566" max="12566" width="9.5703125" style="31" customWidth="1"/>
    <col min="12567" max="12567" width="9.85546875" style="31" customWidth="1"/>
    <col min="12568" max="12568" width="49.140625" style="31" customWidth="1"/>
    <col min="12569" max="12570" width="21.7109375" style="31" customWidth="1"/>
    <col min="12571" max="12571" width="32.85546875" style="31" customWidth="1"/>
    <col min="12572" max="12572" width="25.5703125" style="31" customWidth="1"/>
    <col min="12573" max="12573" width="26.5703125" style="31" customWidth="1"/>
    <col min="12574" max="12574" width="16" style="31" customWidth="1"/>
    <col min="12575" max="12575" width="12.7109375" style="31" customWidth="1"/>
    <col min="12576" max="12576" width="11.140625" style="31" customWidth="1"/>
    <col min="12577" max="12577" width="11.5703125" style="31" customWidth="1"/>
    <col min="12578" max="12578" width="11.28515625" style="31" customWidth="1"/>
    <col min="12579" max="12579" width="29" style="31" customWidth="1"/>
    <col min="12580" max="12580" width="12.42578125" style="31" customWidth="1"/>
    <col min="12581" max="12581" width="12.85546875" style="31" customWidth="1"/>
    <col min="12582" max="12582" width="11.28515625" style="31" customWidth="1"/>
    <col min="12583" max="12583" width="14.42578125" style="31" customWidth="1"/>
    <col min="12584" max="12584" width="10.140625" style="31" customWidth="1"/>
    <col min="12585" max="12585" width="10.5703125" style="31" customWidth="1"/>
    <col min="12586" max="12586" width="9.85546875" style="31" customWidth="1"/>
    <col min="12587" max="12587" width="50.28515625" style="31" customWidth="1"/>
    <col min="12588" max="12821" width="11.42578125" style="31"/>
    <col min="12822" max="12822" width="9.5703125" style="31" customWidth="1"/>
    <col min="12823" max="12823" width="9.85546875" style="31" customWidth="1"/>
    <col min="12824" max="12824" width="49.140625" style="31" customWidth="1"/>
    <col min="12825" max="12826" width="21.7109375" style="31" customWidth="1"/>
    <col min="12827" max="12827" width="32.85546875" style="31" customWidth="1"/>
    <col min="12828" max="12828" width="25.5703125" style="31" customWidth="1"/>
    <col min="12829" max="12829" width="26.5703125" style="31" customWidth="1"/>
    <col min="12830" max="12830" width="16" style="31" customWidth="1"/>
    <col min="12831" max="12831" width="12.7109375" style="31" customWidth="1"/>
    <col min="12832" max="12832" width="11.140625" style="31" customWidth="1"/>
    <col min="12833" max="12833" width="11.5703125" style="31" customWidth="1"/>
    <col min="12834" max="12834" width="11.28515625" style="31" customWidth="1"/>
    <col min="12835" max="12835" width="29" style="31" customWidth="1"/>
    <col min="12836" max="12836" width="12.42578125" style="31" customWidth="1"/>
    <col min="12837" max="12837" width="12.85546875" style="31" customWidth="1"/>
    <col min="12838" max="12838" width="11.28515625" style="31" customWidth="1"/>
    <col min="12839" max="12839" width="14.42578125" style="31" customWidth="1"/>
    <col min="12840" max="12840" width="10.140625" style="31" customWidth="1"/>
    <col min="12841" max="12841" width="10.5703125" style="31" customWidth="1"/>
    <col min="12842" max="12842" width="9.85546875" style="31" customWidth="1"/>
    <col min="12843" max="12843" width="50.28515625" style="31" customWidth="1"/>
    <col min="12844" max="13077" width="11.42578125" style="31"/>
    <col min="13078" max="13078" width="9.5703125" style="31" customWidth="1"/>
    <col min="13079" max="13079" width="9.85546875" style="31" customWidth="1"/>
    <col min="13080" max="13080" width="49.140625" style="31" customWidth="1"/>
    <col min="13081" max="13082" width="21.7109375" style="31" customWidth="1"/>
    <col min="13083" max="13083" width="32.85546875" style="31" customWidth="1"/>
    <col min="13084" max="13084" width="25.5703125" style="31" customWidth="1"/>
    <col min="13085" max="13085" width="26.5703125" style="31" customWidth="1"/>
    <col min="13086" max="13086" width="16" style="31" customWidth="1"/>
    <col min="13087" max="13087" width="12.7109375" style="31" customWidth="1"/>
    <col min="13088" max="13088" width="11.140625" style="31" customWidth="1"/>
    <col min="13089" max="13089" width="11.5703125" style="31" customWidth="1"/>
    <col min="13090" max="13090" width="11.28515625" style="31" customWidth="1"/>
    <col min="13091" max="13091" width="29" style="31" customWidth="1"/>
    <col min="13092" max="13092" width="12.42578125" style="31" customWidth="1"/>
    <col min="13093" max="13093" width="12.85546875" style="31" customWidth="1"/>
    <col min="13094" max="13094" width="11.28515625" style="31" customWidth="1"/>
    <col min="13095" max="13095" width="14.42578125" style="31" customWidth="1"/>
    <col min="13096" max="13096" width="10.140625" style="31" customWidth="1"/>
    <col min="13097" max="13097" width="10.5703125" style="31" customWidth="1"/>
    <col min="13098" max="13098" width="9.85546875" style="31" customWidth="1"/>
    <col min="13099" max="13099" width="50.28515625" style="31" customWidth="1"/>
    <col min="13100" max="13333" width="11.42578125" style="31"/>
    <col min="13334" max="13334" width="9.5703125" style="31" customWidth="1"/>
    <col min="13335" max="13335" width="9.85546875" style="31" customWidth="1"/>
    <col min="13336" max="13336" width="49.140625" style="31" customWidth="1"/>
    <col min="13337" max="13338" width="21.7109375" style="31" customWidth="1"/>
    <col min="13339" max="13339" width="32.85546875" style="31" customWidth="1"/>
    <col min="13340" max="13340" width="25.5703125" style="31" customWidth="1"/>
    <col min="13341" max="13341" width="26.5703125" style="31" customWidth="1"/>
    <col min="13342" max="13342" width="16" style="31" customWidth="1"/>
    <col min="13343" max="13343" width="12.7109375" style="31" customWidth="1"/>
    <col min="13344" max="13344" width="11.140625" style="31" customWidth="1"/>
    <col min="13345" max="13345" width="11.5703125" style="31" customWidth="1"/>
    <col min="13346" max="13346" width="11.28515625" style="31" customWidth="1"/>
    <col min="13347" max="13347" width="29" style="31" customWidth="1"/>
    <col min="13348" max="13348" width="12.42578125" style="31" customWidth="1"/>
    <col min="13349" max="13349" width="12.85546875" style="31" customWidth="1"/>
    <col min="13350" max="13350" width="11.28515625" style="31" customWidth="1"/>
    <col min="13351" max="13351" width="14.42578125" style="31" customWidth="1"/>
    <col min="13352" max="13352" width="10.140625" style="31" customWidth="1"/>
    <col min="13353" max="13353" width="10.5703125" style="31" customWidth="1"/>
    <col min="13354" max="13354" width="9.85546875" style="31" customWidth="1"/>
    <col min="13355" max="13355" width="50.28515625" style="31" customWidth="1"/>
    <col min="13356" max="13589" width="11.42578125" style="31"/>
    <col min="13590" max="13590" width="9.5703125" style="31" customWidth="1"/>
    <col min="13591" max="13591" width="9.85546875" style="31" customWidth="1"/>
    <col min="13592" max="13592" width="49.140625" style="31" customWidth="1"/>
    <col min="13593" max="13594" width="21.7109375" style="31" customWidth="1"/>
    <col min="13595" max="13595" width="32.85546875" style="31" customWidth="1"/>
    <col min="13596" max="13596" width="25.5703125" style="31" customWidth="1"/>
    <col min="13597" max="13597" width="26.5703125" style="31" customWidth="1"/>
    <col min="13598" max="13598" width="16" style="31" customWidth="1"/>
    <col min="13599" max="13599" width="12.7109375" style="31" customWidth="1"/>
    <col min="13600" max="13600" width="11.140625" style="31" customWidth="1"/>
    <col min="13601" max="13601" width="11.5703125" style="31" customWidth="1"/>
    <col min="13602" max="13602" width="11.28515625" style="31" customWidth="1"/>
    <col min="13603" max="13603" width="29" style="31" customWidth="1"/>
    <col min="13604" max="13604" width="12.42578125" style="31" customWidth="1"/>
    <col min="13605" max="13605" width="12.85546875" style="31" customWidth="1"/>
    <col min="13606" max="13606" width="11.28515625" style="31" customWidth="1"/>
    <col min="13607" max="13607" width="14.42578125" style="31" customWidth="1"/>
    <col min="13608" max="13608" width="10.140625" style="31" customWidth="1"/>
    <col min="13609" max="13609" width="10.5703125" style="31" customWidth="1"/>
    <col min="13610" max="13610" width="9.85546875" style="31" customWidth="1"/>
    <col min="13611" max="13611" width="50.28515625" style="31" customWidth="1"/>
    <col min="13612" max="13845" width="11.42578125" style="31"/>
    <col min="13846" max="13846" width="9.5703125" style="31" customWidth="1"/>
    <col min="13847" max="13847" width="9.85546875" style="31" customWidth="1"/>
    <col min="13848" max="13848" width="49.140625" style="31" customWidth="1"/>
    <col min="13849" max="13850" width="21.7109375" style="31" customWidth="1"/>
    <col min="13851" max="13851" width="32.85546875" style="31" customWidth="1"/>
    <col min="13852" max="13852" width="25.5703125" style="31" customWidth="1"/>
    <col min="13853" max="13853" width="26.5703125" style="31" customWidth="1"/>
    <col min="13854" max="13854" width="16" style="31" customWidth="1"/>
    <col min="13855" max="13855" width="12.7109375" style="31" customWidth="1"/>
    <col min="13856" max="13856" width="11.140625" style="31" customWidth="1"/>
    <col min="13857" max="13857" width="11.5703125" style="31" customWidth="1"/>
    <col min="13858" max="13858" width="11.28515625" style="31" customWidth="1"/>
    <col min="13859" max="13859" width="29" style="31" customWidth="1"/>
    <col min="13860" max="13860" width="12.42578125" style="31" customWidth="1"/>
    <col min="13861" max="13861" width="12.85546875" style="31" customWidth="1"/>
    <col min="13862" max="13862" width="11.28515625" style="31" customWidth="1"/>
    <col min="13863" max="13863" width="14.42578125" style="31" customWidth="1"/>
    <col min="13864" max="13864" width="10.140625" style="31" customWidth="1"/>
    <col min="13865" max="13865" width="10.5703125" style="31" customWidth="1"/>
    <col min="13866" max="13866" width="9.85546875" style="31" customWidth="1"/>
    <col min="13867" max="13867" width="50.28515625" style="31" customWidth="1"/>
    <col min="13868" max="14101" width="11.42578125" style="31"/>
    <col min="14102" max="14102" width="9.5703125" style="31" customWidth="1"/>
    <col min="14103" max="14103" width="9.85546875" style="31" customWidth="1"/>
    <col min="14104" max="14104" width="49.140625" style="31" customWidth="1"/>
    <col min="14105" max="14106" width="21.7109375" style="31" customWidth="1"/>
    <col min="14107" max="14107" width="32.85546875" style="31" customWidth="1"/>
    <col min="14108" max="14108" width="25.5703125" style="31" customWidth="1"/>
    <col min="14109" max="14109" width="26.5703125" style="31" customWidth="1"/>
    <col min="14110" max="14110" width="16" style="31" customWidth="1"/>
    <col min="14111" max="14111" width="12.7109375" style="31" customWidth="1"/>
    <col min="14112" max="14112" width="11.140625" style="31" customWidth="1"/>
    <col min="14113" max="14113" width="11.5703125" style="31" customWidth="1"/>
    <col min="14114" max="14114" width="11.28515625" style="31" customWidth="1"/>
    <col min="14115" max="14115" width="29" style="31" customWidth="1"/>
    <col min="14116" max="14116" width="12.42578125" style="31" customWidth="1"/>
    <col min="14117" max="14117" width="12.85546875" style="31" customWidth="1"/>
    <col min="14118" max="14118" width="11.28515625" style="31" customWidth="1"/>
    <col min="14119" max="14119" width="14.42578125" style="31" customWidth="1"/>
    <col min="14120" max="14120" width="10.140625" style="31" customWidth="1"/>
    <col min="14121" max="14121" width="10.5703125" style="31" customWidth="1"/>
    <col min="14122" max="14122" width="9.85546875" style="31" customWidth="1"/>
    <col min="14123" max="14123" width="50.28515625" style="31" customWidth="1"/>
    <col min="14124" max="14357" width="11.42578125" style="31"/>
    <col min="14358" max="14358" width="9.5703125" style="31" customWidth="1"/>
    <col min="14359" max="14359" width="9.85546875" style="31" customWidth="1"/>
    <col min="14360" max="14360" width="49.140625" style="31" customWidth="1"/>
    <col min="14361" max="14362" width="21.7109375" style="31" customWidth="1"/>
    <col min="14363" max="14363" width="32.85546875" style="31" customWidth="1"/>
    <col min="14364" max="14364" width="25.5703125" style="31" customWidth="1"/>
    <col min="14365" max="14365" width="26.5703125" style="31" customWidth="1"/>
    <col min="14366" max="14366" width="16" style="31" customWidth="1"/>
    <col min="14367" max="14367" width="12.7109375" style="31" customWidth="1"/>
    <col min="14368" max="14368" width="11.140625" style="31" customWidth="1"/>
    <col min="14369" max="14369" width="11.5703125" style="31" customWidth="1"/>
    <col min="14370" max="14370" width="11.28515625" style="31" customWidth="1"/>
    <col min="14371" max="14371" width="29" style="31" customWidth="1"/>
    <col min="14372" max="14372" width="12.42578125" style="31" customWidth="1"/>
    <col min="14373" max="14373" width="12.85546875" style="31" customWidth="1"/>
    <col min="14374" max="14374" width="11.28515625" style="31" customWidth="1"/>
    <col min="14375" max="14375" width="14.42578125" style="31" customWidth="1"/>
    <col min="14376" max="14376" width="10.140625" style="31" customWidth="1"/>
    <col min="14377" max="14377" width="10.5703125" style="31" customWidth="1"/>
    <col min="14378" max="14378" width="9.85546875" style="31" customWidth="1"/>
    <col min="14379" max="14379" width="50.28515625" style="31" customWidth="1"/>
    <col min="14380" max="14613" width="11.42578125" style="31"/>
    <col min="14614" max="14614" width="9.5703125" style="31" customWidth="1"/>
    <col min="14615" max="14615" width="9.85546875" style="31" customWidth="1"/>
    <col min="14616" max="14616" width="49.140625" style="31" customWidth="1"/>
    <col min="14617" max="14618" width="21.7109375" style="31" customWidth="1"/>
    <col min="14619" max="14619" width="32.85546875" style="31" customWidth="1"/>
    <col min="14620" max="14620" width="25.5703125" style="31" customWidth="1"/>
    <col min="14621" max="14621" width="26.5703125" style="31" customWidth="1"/>
    <col min="14622" max="14622" width="16" style="31" customWidth="1"/>
    <col min="14623" max="14623" width="12.7109375" style="31" customWidth="1"/>
    <col min="14624" max="14624" width="11.140625" style="31" customWidth="1"/>
    <col min="14625" max="14625" width="11.5703125" style="31" customWidth="1"/>
    <col min="14626" max="14626" width="11.28515625" style="31" customWidth="1"/>
    <col min="14627" max="14627" width="29" style="31" customWidth="1"/>
    <col min="14628" max="14628" width="12.42578125" style="31" customWidth="1"/>
    <col min="14629" max="14629" width="12.85546875" style="31" customWidth="1"/>
    <col min="14630" max="14630" width="11.28515625" style="31" customWidth="1"/>
    <col min="14631" max="14631" width="14.42578125" style="31" customWidth="1"/>
    <col min="14632" max="14632" width="10.140625" style="31" customWidth="1"/>
    <col min="14633" max="14633" width="10.5703125" style="31" customWidth="1"/>
    <col min="14634" max="14634" width="9.85546875" style="31" customWidth="1"/>
    <col min="14635" max="14635" width="50.28515625" style="31" customWidth="1"/>
    <col min="14636" max="14869" width="11.42578125" style="31"/>
    <col min="14870" max="14870" width="9.5703125" style="31" customWidth="1"/>
    <col min="14871" max="14871" width="9.85546875" style="31" customWidth="1"/>
    <col min="14872" max="14872" width="49.140625" style="31" customWidth="1"/>
    <col min="14873" max="14874" width="21.7109375" style="31" customWidth="1"/>
    <col min="14875" max="14875" width="32.85546875" style="31" customWidth="1"/>
    <col min="14876" max="14876" width="25.5703125" style="31" customWidth="1"/>
    <col min="14877" max="14877" width="26.5703125" style="31" customWidth="1"/>
    <col min="14878" max="14878" width="16" style="31" customWidth="1"/>
    <col min="14879" max="14879" width="12.7109375" style="31" customWidth="1"/>
    <col min="14880" max="14880" width="11.140625" style="31" customWidth="1"/>
    <col min="14881" max="14881" width="11.5703125" style="31" customWidth="1"/>
    <col min="14882" max="14882" width="11.28515625" style="31" customWidth="1"/>
    <col min="14883" max="14883" width="29" style="31" customWidth="1"/>
    <col min="14884" max="14884" width="12.42578125" style="31" customWidth="1"/>
    <col min="14885" max="14885" width="12.85546875" style="31" customWidth="1"/>
    <col min="14886" max="14886" width="11.28515625" style="31" customWidth="1"/>
    <col min="14887" max="14887" width="14.42578125" style="31" customWidth="1"/>
    <col min="14888" max="14888" width="10.140625" style="31" customWidth="1"/>
    <col min="14889" max="14889" width="10.5703125" style="31" customWidth="1"/>
    <col min="14890" max="14890" width="9.85546875" style="31" customWidth="1"/>
    <col min="14891" max="14891" width="50.28515625" style="31" customWidth="1"/>
    <col min="14892" max="15125" width="11.42578125" style="31"/>
    <col min="15126" max="15126" width="9.5703125" style="31" customWidth="1"/>
    <col min="15127" max="15127" width="9.85546875" style="31" customWidth="1"/>
    <col min="15128" max="15128" width="49.140625" style="31" customWidth="1"/>
    <col min="15129" max="15130" width="21.7109375" style="31" customWidth="1"/>
    <col min="15131" max="15131" width="32.85546875" style="31" customWidth="1"/>
    <col min="15132" max="15132" width="25.5703125" style="31" customWidth="1"/>
    <col min="15133" max="15133" width="26.5703125" style="31" customWidth="1"/>
    <col min="15134" max="15134" width="16" style="31" customWidth="1"/>
    <col min="15135" max="15135" width="12.7109375" style="31" customWidth="1"/>
    <col min="15136" max="15136" width="11.140625" style="31" customWidth="1"/>
    <col min="15137" max="15137" width="11.5703125" style="31" customWidth="1"/>
    <col min="15138" max="15138" width="11.28515625" style="31" customWidth="1"/>
    <col min="15139" max="15139" width="29" style="31" customWidth="1"/>
    <col min="15140" max="15140" width="12.42578125" style="31" customWidth="1"/>
    <col min="15141" max="15141" width="12.85546875" style="31" customWidth="1"/>
    <col min="15142" max="15142" width="11.28515625" style="31" customWidth="1"/>
    <col min="15143" max="15143" width="14.42578125" style="31" customWidth="1"/>
    <col min="15144" max="15144" width="10.140625" style="31" customWidth="1"/>
    <col min="15145" max="15145" width="10.5703125" style="31" customWidth="1"/>
    <col min="15146" max="15146" width="9.85546875" style="31" customWidth="1"/>
    <col min="15147" max="15147" width="50.28515625" style="31" customWidth="1"/>
    <col min="15148" max="15381" width="11.42578125" style="31"/>
    <col min="15382" max="15382" width="9.5703125" style="31" customWidth="1"/>
    <col min="15383" max="15383" width="9.85546875" style="31" customWidth="1"/>
    <col min="15384" max="15384" width="49.140625" style="31" customWidth="1"/>
    <col min="15385" max="15386" width="21.7109375" style="31" customWidth="1"/>
    <col min="15387" max="15387" width="32.85546875" style="31" customWidth="1"/>
    <col min="15388" max="15388" width="25.5703125" style="31" customWidth="1"/>
    <col min="15389" max="15389" width="26.5703125" style="31" customWidth="1"/>
    <col min="15390" max="15390" width="16" style="31" customWidth="1"/>
    <col min="15391" max="15391" width="12.7109375" style="31" customWidth="1"/>
    <col min="15392" max="15392" width="11.140625" style="31" customWidth="1"/>
    <col min="15393" max="15393" width="11.5703125" style="31" customWidth="1"/>
    <col min="15394" max="15394" width="11.28515625" style="31" customWidth="1"/>
    <col min="15395" max="15395" width="29" style="31" customWidth="1"/>
    <col min="15396" max="15396" width="12.42578125" style="31" customWidth="1"/>
    <col min="15397" max="15397" width="12.85546875" style="31" customWidth="1"/>
    <col min="15398" max="15398" width="11.28515625" style="31" customWidth="1"/>
    <col min="15399" max="15399" width="14.42578125" style="31" customWidth="1"/>
    <col min="15400" max="15400" width="10.140625" style="31" customWidth="1"/>
    <col min="15401" max="15401" width="10.5703125" style="31" customWidth="1"/>
    <col min="15402" max="15402" width="9.85546875" style="31" customWidth="1"/>
    <col min="15403" max="15403" width="50.28515625" style="31" customWidth="1"/>
    <col min="15404" max="15637" width="11.42578125" style="31"/>
    <col min="15638" max="15638" width="9.5703125" style="31" customWidth="1"/>
    <col min="15639" max="15639" width="9.85546875" style="31" customWidth="1"/>
    <col min="15640" max="15640" width="49.140625" style="31" customWidth="1"/>
    <col min="15641" max="15642" width="21.7109375" style="31" customWidth="1"/>
    <col min="15643" max="15643" width="32.85546875" style="31" customWidth="1"/>
    <col min="15644" max="15644" width="25.5703125" style="31" customWidth="1"/>
    <col min="15645" max="15645" width="26.5703125" style="31" customWidth="1"/>
    <col min="15646" max="15646" width="16" style="31" customWidth="1"/>
    <col min="15647" max="15647" width="12.7109375" style="31" customWidth="1"/>
    <col min="15648" max="15648" width="11.140625" style="31" customWidth="1"/>
    <col min="15649" max="15649" width="11.5703125" style="31" customWidth="1"/>
    <col min="15650" max="15650" width="11.28515625" style="31" customWidth="1"/>
    <col min="15651" max="15651" width="29" style="31" customWidth="1"/>
    <col min="15652" max="15652" width="12.42578125" style="31" customWidth="1"/>
    <col min="15653" max="15653" width="12.85546875" style="31" customWidth="1"/>
    <col min="15654" max="15654" width="11.28515625" style="31" customWidth="1"/>
    <col min="15655" max="15655" width="14.42578125" style="31" customWidth="1"/>
    <col min="15656" max="15656" width="10.140625" style="31" customWidth="1"/>
    <col min="15657" max="15657" width="10.5703125" style="31" customWidth="1"/>
    <col min="15658" max="15658" width="9.85546875" style="31" customWidth="1"/>
    <col min="15659" max="15659" width="50.28515625" style="31" customWidth="1"/>
    <col min="15660" max="15893" width="11.42578125" style="31"/>
    <col min="15894" max="15894" width="9.5703125" style="31" customWidth="1"/>
    <col min="15895" max="15895" width="9.85546875" style="31" customWidth="1"/>
    <col min="15896" max="15896" width="49.140625" style="31" customWidth="1"/>
    <col min="15897" max="15898" width="21.7109375" style="31" customWidth="1"/>
    <col min="15899" max="15899" width="32.85546875" style="31" customWidth="1"/>
    <col min="15900" max="15900" width="25.5703125" style="31" customWidth="1"/>
    <col min="15901" max="15901" width="26.5703125" style="31" customWidth="1"/>
    <col min="15902" max="15902" width="16" style="31" customWidth="1"/>
    <col min="15903" max="15903" width="12.7109375" style="31" customWidth="1"/>
    <col min="15904" max="15904" width="11.140625" style="31" customWidth="1"/>
    <col min="15905" max="15905" width="11.5703125" style="31" customWidth="1"/>
    <col min="15906" max="15906" width="11.28515625" style="31" customWidth="1"/>
    <col min="15907" max="15907" width="29" style="31" customWidth="1"/>
    <col min="15908" max="15908" width="12.42578125" style="31" customWidth="1"/>
    <col min="15909" max="15909" width="12.85546875" style="31" customWidth="1"/>
    <col min="15910" max="15910" width="11.28515625" style="31" customWidth="1"/>
    <col min="15911" max="15911" width="14.42578125" style="31" customWidth="1"/>
    <col min="15912" max="15912" width="10.140625" style="31" customWidth="1"/>
    <col min="15913" max="15913" width="10.5703125" style="31" customWidth="1"/>
    <col min="15914" max="15914" width="9.85546875" style="31" customWidth="1"/>
    <col min="15915" max="15915" width="43.140625" style="31" customWidth="1"/>
    <col min="15916" max="15916" width="11.42578125" style="31"/>
    <col min="15917" max="15917" width="13" style="31" bestFit="1" customWidth="1"/>
    <col min="15918" max="15918" width="15.140625" style="31" customWidth="1"/>
    <col min="15919" max="15919" width="11.42578125" style="31"/>
    <col min="15920" max="15920" width="14.7109375" style="31" bestFit="1" customWidth="1"/>
    <col min="15921" max="15921" width="15.140625" style="31" bestFit="1" customWidth="1"/>
    <col min="15922" max="16384" width="11.42578125" style="31"/>
  </cols>
  <sheetData>
    <row r="1" spans="1:24" ht="18.75">
      <c r="A1" s="713" t="s">
        <v>0</v>
      </c>
      <c r="B1" s="714"/>
      <c r="C1" s="714"/>
      <c r="D1" s="714"/>
      <c r="E1" s="714"/>
      <c r="F1" s="714"/>
      <c r="G1" s="714"/>
      <c r="H1" s="714"/>
      <c r="I1" s="714"/>
      <c r="J1" s="714"/>
      <c r="K1" s="714"/>
      <c r="L1" s="714"/>
      <c r="M1" s="714"/>
      <c r="N1" s="714"/>
      <c r="O1" s="714"/>
      <c r="P1" s="714"/>
      <c r="Q1" s="714"/>
      <c r="R1" s="714"/>
      <c r="S1" s="714"/>
      <c r="T1" s="315" t="s">
        <v>1</v>
      </c>
      <c r="U1" s="316"/>
      <c r="V1" s="316"/>
      <c r="W1" s="317"/>
      <c r="X1" s="318"/>
    </row>
    <row r="2" spans="1:24" ht="18.75">
      <c r="A2" s="715" t="s">
        <v>2</v>
      </c>
      <c r="B2" s="716"/>
      <c r="C2" s="716"/>
      <c r="D2" s="716"/>
      <c r="E2" s="716"/>
      <c r="F2" s="716"/>
      <c r="G2" s="716"/>
      <c r="H2" s="716"/>
      <c r="I2" s="716"/>
      <c r="J2" s="716"/>
      <c r="K2" s="716"/>
      <c r="L2" s="716"/>
      <c r="M2" s="716"/>
      <c r="N2" s="716"/>
      <c r="O2" s="716"/>
      <c r="P2" s="716"/>
      <c r="Q2" s="716"/>
      <c r="R2" s="716"/>
      <c r="S2" s="716"/>
      <c r="T2" s="319">
        <v>43467</v>
      </c>
      <c r="U2" s="151"/>
      <c r="V2" s="151"/>
      <c r="W2" s="320"/>
      <c r="X2" s="321"/>
    </row>
    <row r="3" spans="1:24" ht="18.75">
      <c r="A3" s="715" t="s">
        <v>4</v>
      </c>
      <c r="B3" s="716"/>
      <c r="C3" s="716"/>
      <c r="D3" s="716"/>
      <c r="E3" s="716"/>
      <c r="F3" s="716"/>
      <c r="G3" s="716"/>
      <c r="H3" s="716"/>
      <c r="I3" s="716"/>
      <c r="J3" s="716"/>
      <c r="K3" s="716"/>
      <c r="L3" s="716"/>
      <c r="M3" s="716"/>
      <c r="N3" s="716"/>
      <c r="O3" s="716"/>
      <c r="P3" s="716"/>
      <c r="Q3" s="716"/>
      <c r="R3" s="716"/>
      <c r="S3" s="716"/>
      <c r="T3" s="151"/>
      <c r="U3" s="151"/>
      <c r="V3" s="151"/>
      <c r="W3" s="320"/>
      <c r="X3" s="321"/>
    </row>
    <row r="4" spans="1:24" s="59" customFormat="1" ht="18.75">
      <c r="A4" s="717" t="s">
        <v>5</v>
      </c>
      <c r="B4" s="718"/>
      <c r="C4" s="718"/>
      <c r="D4" s="718"/>
      <c r="E4" s="718"/>
      <c r="F4" s="718"/>
      <c r="G4" s="718"/>
      <c r="H4" s="718"/>
      <c r="I4" s="718"/>
      <c r="J4" s="718"/>
      <c r="K4" s="718"/>
      <c r="L4" s="718"/>
      <c r="M4" s="718"/>
      <c r="N4" s="718"/>
      <c r="O4" s="718"/>
      <c r="P4" s="718"/>
      <c r="Q4" s="718"/>
      <c r="R4" s="718"/>
      <c r="S4" s="718"/>
      <c r="T4" s="322"/>
      <c r="U4" s="322"/>
      <c r="V4" s="322"/>
      <c r="W4" s="322"/>
      <c r="X4" s="323"/>
    </row>
    <row r="5" spans="1:24" s="59" customFormat="1" ht="29.25" customHeight="1">
      <c r="A5" s="719" t="s">
        <v>688</v>
      </c>
      <c r="B5" s="720"/>
      <c r="C5" s="720"/>
      <c r="D5" s="720"/>
      <c r="E5" s="720"/>
      <c r="F5" s="720"/>
      <c r="G5" s="720"/>
      <c r="H5" s="720"/>
      <c r="I5" s="720"/>
      <c r="J5" s="720"/>
      <c r="K5" s="720"/>
      <c r="L5" s="720"/>
      <c r="M5" s="720"/>
      <c r="N5" s="720"/>
      <c r="O5" s="720"/>
      <c r="P5" s="720"/>
      <c r="Q5" s="720"/>
      <c r="R5" s="720"/>
      <c r="S5" s="720"/>
      <c r="T5" s="720"/>
      <c r="U5" s="720"/>
      <c r="V5" s="720"/>
      <c r="W5" s="720"/>
      <c r="X5" s="721"/>
    </row>
    <row r="6" spans="1:24" s="59" customFormat="1" ht="21" customHeight="1">
      <c r="A6" s="722" t="s">
        <v>1940</v>
      </c>
      <c r="B6" s="723"/>
      <c r="C6" s="723"/>
      <c r="D6" s="723"/>
      <c r="E6" s="723"/>
      <c r="F6" s="723"/>
      <c r="G6" s="723"/>
      <c r="H6" s="723"/>
      <c r="I6" s="723"/>
      <c r="J6" s="723"/>
      <c r="K6" s="723"/>
      <c r="L6" s="723"/>
      <c r="M6" s="723"/>
      <c r="N6" s="723"/>
      <c r="O6" s="723"/>
      <c r="P6" s="723"/>
      <c r="Q6" s="723"/>
      <c r="R6" s="723"/>
      <c r="S6" s="723"/>
      <c r="T6" s="723"/>
      <c r="U6" s="723"/>
      <c r="V6" s="723"/>
      <c r="W6" s="723"/>
      <c r="X6" s="724"/>
    </row>
    <row r="7" spans="1:24" customFormat="1" ht="15">
      <c r="A7" s="725"/>
      <c r="B7" s="726"/>
      <c r="C7" s="60"/>
      <c r="D7" s="61">
        <f ca="1">TODAY()</f>
        <v>43495</v>
      </c>
      <c r="E7" s="62"/>
      <c r="F7" s="62"/>
      <c r="G7" s="62"/>
      <c r="H7" s="673"/>
      <c r="I7" s="674"/>
      <c r="J7" s="727"/>
      <c r="K7" s="727"/>
      <c r="L7" s="64"/>
      <c r="M7" s="62"/>
      <c r="N7" s="65"/>
      <c r="O7" s="64"/>
      <c r="P7" s="64"/>
      <c r="Q7" s="64"/>
      <c r="R7" s="685">
        <f ca="1">TODAY()</f>
        <v>43495</v>
      </c>
      <c r="S7" s="685"/>
      <c r="T7" s="64"/>
      <c r="U7" s="64"/>
      <c r="V7" s="64"/>
      <c r="W7" s="64"/>
      <c r="X7" s="67"/>
    </row>
    <row r="8" spans="1:24" ht="35.25" customHeight="1">
      <c r="A8" s="693" t="s">
        <v>6</v>
      </c>
      <c r="B8" s="693" t="s">
        <v>7</v>
      </c>
      <c r="C8" s="693" t="s">
        <v>8</v>
      </c>
      <c r="D8" s="693" t="s">
        <v>9</v>
      </c>
      <c r="E8" s="693" t="s">
        <v>10</v>
      </c>
      <c r="F8" s="693" t="s">
        <v>11</v>
      </c>
      <c r="G8" s="693" t="s">
        <v>12</v>
      </c>
      <c r="H8" s="693" t="s">
        <v>13</v>
      </c>
      <c r="I8" s="693" t="s">
        <v>14</v>
      </c>
      <c r="J8" s="693" t="s">
        <v>15</v>
      </c>
      <c r="K8" s="693" t="s">
        <v>16</v>
      </c>
      <c r="L8" s="693" t="s">
        <v>17</v>
      </c>
      <c r="M8" s="693" t="s">
        <v>18</v>
      </c>
      <c r="N8" s="693" t="s">
        <v>19</v>
      </c>
      <c r="O8" s="693" t="s">
        <v>20</v>
      </c>
      <c r="P8" s="693" t="s">
        <v>21</v>
      </c>
      <c r="Q8" s="693" t="s">
        <v>22</v>
      </c>
      <c r="R8" s="697" t="s">
        <v>23</v>
      </c>
      <c r="S8" s="697"/>
      <c r="T8" s="693" t="s">
        <v>24</v>
      </c>
      <c r="U8" s="435"/>
      <c r="V8" s="435"/>
      <c r="W8" s="693" t="s">
        <v>25</v>
      </c>
      <c r="X8" s="693" t="s">
        <v>26</v>
      </c>
    </row>
    <row r="9" spans="1:24" ht="33" customHeight="1">
      <c r="A9" s="694"/>
      <c r="B9" s="694"/>
      <c r="C9" s="694"/>
      <c r="D9" s="694"/>
      <c r="E9" s="694"/>
      <c r="F9" s="694"/>
      <c r="G9" s="694"/>
      <c r="H9" s="694"/>
      <c r="I9" s="694"/>
      <c r="J9" s="694"/>
      <c r="K9" s="694"/>
      <c r="L9" s="694"/>
      <c r="M9" s="694"/>
      <c r="N9" s="694"/>
      <c r="O9" s="694"/>
      <c r="P9" s="694"/>
      <c r="Q9" s="694"/>
      <c r="R9" s="436" t="s">
        <v>27</v>
      </c>
      <c r="S9" s="436" t="s">
        <v>28</v>
      </c>
      <c r="T9" s="694"/>
      <c r="U9" s="437"/>
      <c r="V9" s="437"/>
      <c r="W9" s="694"/>
      <c r="X9" s="694"/>
    </row>
    <row r="10" spans="1:24" s="540" customFormat="1" ht="33" customHeight="1">
      <c r="A10" s="537" t="s">
        <v>1807</v>
      </c>
      <c r="B10" s="403"/>
      <c r="C10" s="404"/>
      <c r="D10" s="403"/>
      <c r="E10" s="403"/>
      <c r="F10" s="405"/>
      <c r="G10" s="405"/>
      <c r="H10" s="405"/>
      <c r="I10" s="406"/>
      <c r="J10" s="406"/>
      <c r="K10" s="407"/>
      <c r="L10" s="408"/>
      <c r="M10" s="408"/>
      <c r="N10" s="538"/>
      <c r="O10" s="407"/>
      <c r="P10" s="407"/>
      <c r="Q10" s="407"/>
      <c r="R10" s="408"/>
      <c r="S10" s="408"/>
      <c r="T10" s="408"/>
      <c r="U10" s="408"/>
      <c r="V10" s="408"/>
      <c r="W10" s="408"/>
      <c r="X10" s="539"/>
    </row>
    <row r="11" spans="1:24" s="540" customFormat="1" ht="279.75" customHeight="1">
      <c r="A11" s="541">
        <v>1</v>
      </c>
      <c r="B11" s="378" t="s">
        <v>1849</v>
      </c>
      <c r="C11" s="541" t="s">
        <v>360</v>
      </c>
      <c r="D11" s="515" t="s">
        <v>1808</v>
      </c>
      <c r="E11" s="387" t="s">
        <v>1809</v>
      </c>
      <c r="F11" s="399" t="s">
        <v>1810</v>
      </c>
      <c r="G11" s="399" t="s">
        <v>1811</v>
      </c>
      <c r="H11" s="542">
        <v>5</v>
      </c>
      <c r="I11" s="543">
        <v>43388</v>
      </c>
      <c r="J11" s="543">
        <v>43480</v>
      </c>
      <c r="K11" s="544">
        <f>(+J11-I11)/7</f>
        <v>13.142857142857142</v>
      </c>
      <c r="L11" s="390" t="s">
        <v>1812</v>
      </c>
      <c r="M11" s="545">
        <v>0</v>
      </c>
      <c r="N11" s="546">
        <f>IF(M11/H11&gt;1,1,+M11/H11)</f>
        <v>0</v>
      </c>
      <c r="O11" s="547">
        <f>+K11*N11</f>
        <v>0</v>
      </c>
      <c r="P11" s="547">
        <f ca="1">IF(J11&lt;=$R$7,O11,0)</f>
        <v>0</v>
      </c>
      <c r="Q11" s="547">
        <f ca="1">IF($R$7&gt;=J11,K11,0)</f>
        <v>13.142857142857142</v>
      </c>
      <c r="R11" s="547"/>
      <c r="S11" s="545"/>
      <c r="T11" s="652" t="s">
        <v>1840</v>
      </c>
      <c r="U11" s="545">
        <f>IF(N11=100%,2,0)</f>
        <v>0</v>
      </c>
      <c r="V11" s="545">
        <f>IF(J11&lt;$T$2,0,1)</f>
        <v>1</v>
      </c>
      <c r="W11" s="545" t="str">
        <f t="shared" ref="W11:W22" si="0">IF(U11+V11&gt;1,"CUMPLIDA",IF(V11=1,"EN TERMINO","VENCIDA"))</f>
        <v>EN TERMINO</v>
      </c>
      <c r="X11" s="545" t="str">
        <f t="shared" ref="X11:X22" si="1">IF(W11="CUMPLIDA","CUMPLIDA",IF(W11="EN TERMINO","EN TERMINO","VENCIDA"))</f>
        <v>EN TERMINO</v>
      </c>
    </row>
    <row r="12" spans="1:24" s="540" customFormat="1" ht="224.25" customHeight="1">
      <c r="A12" s="541">
        <v>2</v>
      </c>
      <c r="B12" s="378" t="s">
        <v>1841</v>
      </c>
      <c r="C12" s="541" t="s">
        <v>360</v>
      </c>
      <c r="D12" s="515" t="s">
        <v>1813</v>
      </c>
      <c r="E12" s="387" t="s">
        <v>1814</v>
      </c>
      <c r="F12" s="399" t="s">
        <v>1815</v>
      </c>
      <c r="G12" s="399" t="s">
        <v>102</v>
      </c>
      <c r="H12" s="542">
        <v>1</v>
      </c>
      <c r="I12" s="543">
        <v>43388</v>
      </c>
      <c r="J12" s="543">
        <v>43480</v>
      </c>
      <c r="K12" s="544">
        <v>12</v>
      </c>
      <c r="L12" s="390" t="s">
        <v>1812</v>
      </c>
      <c r="M12" s="545">
        <v>0</v>
      </c>
      <c r="N12" s="546">
        <f>IF(M12/H12&gt;1,1,+M12/H12)</f>
        <v>0</v>
      </c>
      <c r="O12" s="547">
        <f>+K12*N12</f>
        <v>0</v>
      </c>
      <c r="P12" s="547">
        <f ca="1">IF(J12&lt;=$R$7,O12,0)</f>
        <v>0</v>
      </c>
      <c r="Q12" s="547">
        <f ca="1">IF($R$7&gt;=J12,K12,0)</f>
        <v>12</v>
      </c>
      <c r="R12" s="547"/>
      <c r="S12" s="545"/>
      <c r="T12" s="652" t="s">
        <v>1840</v>
      </c>
      <c r="U12" s="545">
        <f t="shared" ref="U12:U22" si="2">IF(N12=100%,2,0)</f>
        <v>0</v>
      </c>
      <c r="V12" s="545">
        <f t="shared" ref="V12:V22" si="3">IF(J12&lt;$T$2,0,1)</f>
        <v>1</v>
      </c>
      <c r="W12" s="545" t="str">
        <f t="shared" si="0"/>
        <v>EN TERMINO</v>
      </c>
      <c r="X12" s="545" t="str">
        <f t="shared" si="1"/>
        <v>EN TERMINO</v>
      </c>
    </row>
    <row r="13" spans="1:24" s="540" customFormat="1" ht="186" customHeight="1">
      <c r="A13" s="541">
        <v>5</v>
      </c>
      <c r="B13" s="378" t="s">
        <v>1842</v>
      </c>
      <c r="C13" s="541" t="s">
        <v>360</v>
      </c>
      <c r="D13" s="515" t="s">
        <v>1816</v>
      </c>
      <c r="E13" s="624" t="s">
        <v>1817</v>
      </c>
      <c r="F13" s="399" t="s">
        <v>1818</v>
      </c>
      <c r="G13" s="399" t="s">
        <v>102</v>
      </c>
      <c r="H13" s="542">
        <v>4</v>
      </c>
      <c r="I13" s="543">
        <v>43403</v>
      </c>
      <c r="J13" s="543">
        <v>43707</v>
      </c>
      <c r="K13" s="544">
        <v>43</v>
      </c>
      <c r="L13" s="390" t="s">
        <v>1812</v>
      </c>
      <c r="M13" s="545">
        <v>0</v>
      </c>
      <c r="N13" s="546">
        <f>IF(M13/H13&gt;1,1,+M13/H13)</f>
        <v>0</v>
      </c>
      <c r="O13" s="547">
        <f>+K13*N13</f>
        <v>0</v>
      </c>
      <c r="P13" s="547">
        <f ca="1">IF(J13&lt;=$R$7,O13,0)</f>
        <v>0</v>
      </c>
      <c r="Q13" s="547">
        <f ca="1">IF($R$7&gt;=J13,K13,0)</f>
        <v>0</v>
      </c>
      <c r="R13" s="547"/>
      <c r="S13" s="545"/>
      <c r="T13" s="652" t="s">
        <v>1840</v>
      </c>
      <c r="U13" s="545">
        <f t="shared" si="2"/>
        <v>0</v>
      </c>
      <c r="V13" s="545">
        <f t="shared" si="3"/>
        <v>1</v>
      </c>
      <c r="W13" s="545" t="str">
        <f t="shared" si="0"/>
        <v>EN TERMINO</v>
      </c>
      <c r="X13" s="545" t="str">
        <f t="shared" si="1"/>
        <v>EN TERMINO</v>
      </c>
    </row>
    <row r="14" spans="1:24" s="540" customFormat="1" ht="243.75" customHeight="1">
      <c r="A14" s="541">
        <v>6</v>
      </c>
      <c r="B14" s="378" t="s">
        <v>1843</v>
      </c>
      <c r="C14" s="541" t="s">
        <v>360</v>
      </c>
      <c r="D14" s="515" t="s">
        <v>1819</v>
      </c>
      <c r="E14" s="387" t="s">
        <v>1820</v>
      </c>
      <c r="F14" s="399" t="s">
        <v>1821</v>
      </c>
      <c r="G14" s="399" t="s">
        <v>102</v>
      </c>
      <c r="H14" s="542">
        <v>6</v>
      </c>
      <c r="I14" s="543">
        <v>43403</v>
      </c>
      <c r="J14" s="543">
        <v>43768</v>
      </c>
      <c r="K14" s="544">
        <v>52</v>
      </c>
      <c r="L14" s="390" t="s">
        <v>1812</v>
      </c>
      <c r="M14" s="545">
        <v>0</v>
      </c>
      <c r="N14" s="546">
        <f t="shared" ref="N14:N22" si="4">IF(M14/H14&gt;1,1,+M14/H14)</f>
        <v>0</v>
      </c>
      <c r="O14" s="547">
        <f t="shared" ref="O14:O22" si="5">+K14*N14</f>
        <v>0</v>
      </c>
      <c r="P14" s="547">
        <f t="shared" ref="P14:P22" ca="1" si="6">IF(J14&lt;=$R$7,O14,0)</f>
        <v>0</v>
      </c>
      <c r="Q14" s="547">
        <f t="shared" ref="Q14:Q22" ca="1" si="7">IF($R$7&gt;=J14,K14,0)</f>
        <v>0</v>
      </c>
      <c r="R14" s="547"/>
      <c r="S14" s="545"/>
      <c r="T14" s="652" t="s">
        <v>1840</v>
      </c>
      <c r="U14" s="545">
        <f t="shared" si="2"/>
        <v>0</v>
      </c>
      <c r="V14" s="545">
        <f t="shared" si="3"/>
        <v>1</v>
      </c>
      <c r="W14" s="545" t="str">
        <f t="shared" si="0"/>
        <v>EN TERMINO</v>
      </c>
      <c r="X14" s="545" t="str">
        <f t="shared" si="1"/>
        <v>EN TERMINO</v>
      </c>
    </row>
    <row r="15" spans="1:24" s="540" customFormat="1" ht="387" customHeight="1">
      <c r="A15" s="541">
        <v>8</v>
      </c>
      <c r="B15" s="378" t="s">
        <v>1844</v>
      </c>
      <c r="C15" s="541" t="s">
        <v>360</v>
      </c>
      <c r="D15" s="515" t="s">
        <v>1822</v>
      </c>
      <c r="E15" s="387" t="s">
        <v>1823</v>
      </c>
      <c r="F15" s="399" t="s">
        <v>1865</v>
      </c>
      <c r="G15" s="399" t="s">
        <v>102</v>
      </c>
      <c r="H15" s="542">
        <v>2</v>
      </c>
      <c r="I15" s="543">
        <v>43388</v>
      </c>
      <c r="J15" s="543">
        <v>43692</v>
      </c>
      <c r="K15" s="544">
        <v>52</v>
      </c>
      <c r="L15" s="390" t="s">
        <v>1812</v>
      </c>
      <c r="M15" s="545">
        <v>0</v>
      </c>
      <c r="N15" s="546">
        <f t="shared" si="4"/>
        <v>0</v>
      </c>
      <c r="O15" s="547">
        <f t="shared" si="5"/>
        <v>0</v>
      </c>
      <c r="P15" s="547">
        <f t="shared" ca="1" si="6"/>
        <v>0</v>
      </c>
      <c r="Q15" s="547">
        <f t="shared" ca="1" si="7"/>
        <v>0</v>
      </c>
      <c r="R15" s="547"/>
      <c r="S15" s="545"/>
      <c r="T15" s="652" t="s">
        <v>1840</v>
      </c>
      <c r="U15" s="545">
        <f t="shared" si="2"/>
        <v>0</v>
      </c>
      <c r="V15" s="545">
        <f t="shared" si="3"/>
        <v>1</v>
      </c>
      <c r="W15" s="545" t="str">
        <f t="shared" si="0"/>
        <v>EN TERMINO</v>
      </c>
      <c r="X15" s="545" t="str">
        <f t="shared" si="1"/>
        <v>EN TERMINO</v>
      </c>
    </row>
    <row r="16" spans="1:24" s="540" customFormat="1" ht="292.5" customHeight="1">
      <c r="A16" s="541">
        <v>9</v>
      </c>
      <c r="B16" s="378" t="s">
        <v>1850</v>
      </c>
      <c r="C16" s="541" t="s">
        <v>360</v>
      </c>
      <c r="D16" s="515" t="s">
        <v>1824</v>
      </c>
      <c r="E16" s="387" t="s">
        <v>1825</v>
      </c>
      <c r="F16" s="399" t="s">
        <v>1866</v>
      </c>
      <c r="G16" s="399" t="s">
        <v>102</v>
      </c>
      <c r="H16" s="542">
        <v>1</v>
      </c>
      <c r="I16" s="543">
        <v>43388</v>
      </c>
      <c r="J16" s="543">
        <v>43539</v>
      </c>
      <c r="K16" s="544">
        <v>20</v>
      </c>
      <c r="L16" s="390" t="s">
        <v>1812</v>
      </c>
      <c r="M16" s="545">
        <v>0</v>
      </c>
      <c r="N16" s="546">
        <f t="shared" si="4"/>
        <v>0</v>
      </c>
      <c r="O16" s="547">
        <f t="shared" si="5"/>
        <v>0</v>
      </c>
      <c r="P16" s="547">
        <f t="shared" ca="1" si="6"/>
        <v>0</v>
      </c>
      <c r="Q16" s="547">
        <f t="shared" ca="1" si="7"/>
        <v>0</v>
      </c>
      <c r="R16" s="547"/>
      <c r="S16" s="545"/>
      <c r="T16" s="652" t="s">
        <v>1840</v>
      </c>
      <c r="U16" s="545">
        <f t="shared" si="2"/>
        <v>0</v>
      </c>
      <c r="V16" s="545">
        <f t="shared" si="3"/>
        <v>1</v>
      </c>
      <c r="W16" s="545" t="str">
        <f t="shared" si="0"/>
        <v>EN TERMINO</v>
      </c>
      <c r="X16" s="545" t="str">
        <f t="shared" si="1"/>
        <v>EN TERMINO</v>
      </c>
    </row>
    <row r="17" spans="1:24" s="540" customFormat="1" ht="344.25" customHeight="1">
      <c r="A17" s="541">
        <v>10</v>
      </c>
      <c r="B17" s="378" t="s">
        <v>1851</v>
      </c>
      <c r="C17" s="541" t="s">
        <v>360</v>
      </c>
      <c r="D17" s="515" t="s">
        <v>1826</v>
      </c>
      <c r="E17" s="387" t="s">
        <v>1827</v>
      </c>
      <c r="F17" s="399" t="s">
        <v>1828</v>
      </c>
      <c r="G17" s="399" t="s">
        <v>102</v>
      </c>
      <c r="H17" s="542">
        <v>5</v>
      </c>
      <c r="I17" s="543">
        <v>43393</v>
      </c>
      <c r="J17" s="543">
        <v>43697</v>
      </c>
      <c r="K17" s="544">
        <v>26</v>
      </c>
      <c r="L17" s="390" t="s">
        <v>1812</v>
      </c>
      <c r="M17" s="545">
        <v>0</v>
      </c>
      <c r="N17" s="546">
        <f t="shared" si="4"/>
        <v>0</v>
      </c>
      <c r="O17" s="547">
        <f t="shared" si="5"/>
        <v>0</v>
      </c>
      <c r="P17" s="547">
        <f t="shared" ca="1" si="6"/>
        <v>0</v>
      </c>
      <c r="Q17" s="547">
        <f t="shared" ca="1" si="7"/>
        <v>0</v>
      </c>
      <c r="R17" s="547"/>
      <c r="S17" s="545"/>
      <c r="T17" s="652" t="s">
        <v>1840</v>
      </c>
      <c r="U17" s="545">
        <f t="shared" si="2"/>
        <v>0</v>
      </c>
      <c r="V17" s="545">
        <f t="shared" si="3"/>
        <v>1</v>
      </c>
      <c r="W17" s="545" t="str">
        <f t="shared" si="0"/>
        <v>EN TERMINO</v>
      </c>
      <c r="X17" s="545" t="str">
        <f t="shared" si="1"/>
        <v>EN TERMINO</v>
      </c>
    </row>
    <row r="18" spans="1:24" s="540" customFormat="1" ht="261.75" customHeight="1">
      <c r="A18" s="541">
        <v>11</v>
      </c>
      <c r="B18" s="378" t="s">
        <v>1845</v>
      </c>
      <c r="C18" s="541" t="s">
        <v>360</v>
      </c>
      <c r="D18" s="515" t="s">
        <v>1826</v>
      </c>
      <c r="E18" s="387" t="s">
        <v>1829</v>
      </c>
      <c r="F18" s="399" t="s">
        <v>1867</v>
      </c>
      <c r="G18" s="399" t="s">
        <v>102</v>
      </c>
      <c r="H18" s="542">
        <v>3</v>
      </c>
      <c r="I18" s="543">
        <v>43393</v>
      </c>
      <c r="J18" s="543">
        <v>43575</v>
      </c>
      <c r="K18" s="544">
        <v>26</v>
      </c>
      <c r="L18" s="390" t="s">
        <v>1812</v>
      </c>
      <c r="M18" s="545">
        <v>0</v>
      </c>
      <c r="N18" s="546">
        <f t="shared" si="4"/>
        <v>0</v>
      </c>
      <c r="O18" s="547">
        <f t="shared" si="5"/>
        <v>0</v>
      </c>
      <c r="P18" s="547">
        <f t="shared" ca="1" si="6"/>
        <v>0</v>
      </c>
      <c r="Q18" s="547">
        <f t="shared" ca="1" si="7"/>
        <v>0</v>
      </c>
      <c r="R18" s="547"/>
      <c r="S18" s="545"/>
      <c r="T18" s="652" t="s">
        <v>1840</v>
      </c>
      <c r="U18" s="545">
        <f t="shared" si="2"/>
        <v>0</v>
      </c>
      <c r="V18" s="545">
        <f t="shared" si="3"/>
        <v>1</v>
      </c>
      <c r="W18" s="545" t="str">
        <f t="shared" si="0"/>
        <v>EN TERMINO</v>
      </c>
      <c r="X18" s="545" t="str">
        <f t="shared" si="1"/>
        <v>EN TERMINO</v>
      </c>
    </row>
    <row r="19" spans="1:24" s="540" customFormat="1" ht="400.5" customHeight="1">
      <c r="A19" s="541">
        <v>12</v>
      </c>
      <c r="B19" s="378" t="s">
        <v>1852</v>
      </c>
      <c r="C19" s="541" t="s">
        <v>360</v>
      </c>
      <c r="D19" s="515" t="s">
        <v>1826</v>
      </c>
      <c r="E19" s="387" t="s">
        <v>1830</v>
      </c>
      <c r="F19" s="399" t="s">
        <v>1831</v>
      </c>
      <c r="G19" s="399" t="s">
        <v>1832</v>
      </c>
      <c r="H19" s="542">
        <v>3</v>
      </c>
      <c r="I19" s="543">
        <v>43393</v>
      </c>
      <c r="J19" s="543">
        <v>43697</v>
      </c>
      <c r="K19" s="544">
        <v>43</v>
      </c>
      <c r="L19" s="390" t="s">
        <v>1812</v>
      </c>
      <c r="M19" s="545">
        <v>0</v>
      </c>
      <c r="N19" s="546">
        <f t="shared" si="4"/>
        <v>0</v>
      </c>
      <c r="O19" s="547">
        <f t="shared" si="5"/>
        <v>0</v>
      </c>
      <c r="P19" s="547">
        <f t="shared" ca="1" si="6"/>
        <v>0</v>
      </c>
      <c r="Q19" s="547">
        <f t="shared" ca="1" si="7"/>
        <v>0</v>
      </c>
      <c r="R19" s="547"/>
      <c r="S19" s="545"/>
      <c r="T19" s="652" t="s">
        <v>1840</v>
      </c>
      <c r="U19" s="545">
        <f t="shared" si="2"/>
        <v>0</v>
      </c>
      <c r="V19" s="545">
        <f t="shared" si="3"/>
        <v>1</v>
      </c>
      <c r="W19" s="545" t="str">
        <f t="shared" si="0"/>
        <v>EN TERMINO</v>
      </c>
      <c r="X19" s="545" t="str">
        <f t="shared" si="1"/>
        <v>EN TERMINO</v>
      </c>
    </row>
    <row r="20" spans="1:24" s="540" customFormat="1" ht="273.75" customHeight="1">
      <c r="A20" s="541">
        <v>13</v>
      </c>
      <c r="B20" s="378" t="s">
        <v>1846</v>
      </c>
      <c r="C20" s="541" t="s">
        <v>360</v>
      </c>
      <c r="D20" s="515" t="s">
        <v>1833</v>
      </c>
      <c r="E20" s="387" t="s">
        <v>1834</v>
      </c>
      <c r="F20" s="399" t="s">
        <v>1835</v>
      </c>
      <c r="G20" s="399" t="s">
        <v>102</v>
      </c>
      <c r="H20" s="542">
        <v>2</v>
      </c>
      <c r="I20" s="543">
        <v>43449</v>
      </c>
      <c r="J20" s="543">
        <v>43539</v>
      </c>
      <c r="K20" s="544">
        <v>13</v>
      </c>
      <c r="L20" s="390" t="s">
        <v>1812</v>
      </c>
      <c r="M20" s="545">
        <v>0</v>
      </c>
      <c r="N20" s="546">
        <f t="shared" si="4"/>
        <v>0</v>
      </c>
      <c r="O20" s="547">
        <f t="shared" si="5"/>
        <v>0</v>
      </c>
      <c r="P20" s="547">
        <f t="shared" ca="1" si="6"/>
        <v>0</v>
      </c>
      <c r="Q20" s="547">
        <f t="shared" ca="1" si="7"/>
        <v>0</v>
      </c>
      <c r="R20" s="547"/>
      <c r="S20" s="545"/>
      <c r="T20" s="652" t="s">
        <v>1840</v>
      </c>
      <c r="U20" s="545">
        <f t="shared" si="2"/>
        <v>0</v>
      </c>
      <c r="V20" s="545">
        <f t="shared" si="3"/>
        <v>1</v>
      </c>
      <c r="W20" s="545" t="str">
        <f t="shared" si="0"/>
        <v>EN TERMINO</v>
      </c>
      <c r="X20" s="545" t="str">
        <f t="shared" si="1"/>
        <v>EN TERMINO</v>
      </c>
    </row>
    <row r="21" spans="1:24" s="540" customFormat="1" ht="289.5" customHeight="1">
      <c r="A21" s="541">
        <v>23</v>
      </c>
      <c r="B21" s="378" t="s">
        <v>1847</v>
      </c>
      <c r="C21" s="541" t="s">
        <v>360</v>
      </c>
      <c r="D21" s="515" t="s">
        <v>1649</v>
      </c>
      <c r="E21" s="387" t="s">
        <v>1650</v>
      </c>
      <c r="F21" s="399" t="s">
        <v>1836</v>
      </c>
      <c r="G21" s="399" t="s">
        <v>1652</v>
      </c>
      <c r="H21" s="542">
        <v>4</v>
      </c>
      <c r="I21" s="543">
        <v>43342</v>
      </c>
      <c r="J21" s="543">
        <v>43646</v>
      </c>
      <c r="K21" s="544">
        <f>(+J21-I21)/7</f>
        <v>43.428571428571431</v>
      </c>
      <c r="L21" s="390" t="s">
        <v>1653</v>
      </c>
      <c r="M21" s="545">
        <v>0</v>
      </c>
      <c r="N21" s="546">
        <f t="shared" si="4"/>
        <v>0</v>
      </c>
      <c r="O21" s="547">
        <f t="shared" si="5"/>
        <v>0</v>
      </c>
      <c r="P21" s="547">
        <f t="shared" ca="1" si="6"/>
        <v>0</v>
      </c>
      <c r="Q21" s="547">
        <f t="shared" ca="1" si="7"/>
        <v>0</v>
      </c>
      <c r="R21" s="547"/>
      <c r="S21" s="545"/>
      <c r="T21" s="652" t="s">
        <v>1840</v>
      </c>
      <c r="U21" s="545">
        <f t="shared" si="2"/>
        <v>0</v>
      </c>
      <c r="V21" s="545">
        <f t="shared" si="3"/>
        <v>1</v>
      </c>
      <c r="W21" s="545" t="str">
        <f t="shared" si="0"/>
        <v>EN TERMINO</v>
      </c>
      <c r="X21" s="545" t="str">
        <f t="shared" si="1"/>
        <v>EN TERMINO</v>
      </c>
    </row>
    <row r="22" spans="1:24" s="540" customFormat="1" ht="252" customHeight="1">
      <c r="A22" s="541">
        <v>24</v>
      </c>
      <c r="B22" s="378" t="s">
        <v>1848</v>
      </c>
      <c r="C22" s="541" t="s">
        <v>360</v>
      </c>
      <c r="D22" s="515" t="s">
        <v>1837</v>
      </c>
      <c r="E22" s="387" t="s">
        <v>1838</v>
      </c>
      <c r="F22" s="399" t="s">
        <v>1839</v>
      </c>
      <c r="G22" s="399" t="s">
        <v>102</v>
      </c>
      <c r="H22" s="542">
        <v>2</v>
      </c>
      <c r="I22" s="543">
        <v>43414</v>
      </c>
      <c r="J22" s="543">
        <v>43687</v>
      </c>
      <c r="K22" s="544">
        <v>16</v>
      </c>
      <c r="L22" s="390" t="s">
        <v>1812</v>
      </c>
      <c r="M22" s="545">
        <v>0</v>
      </c>
      <c r="N22" s="546">
        <f t="shared" si="4"/>
        <v>0</v>
      </c>
      <c r="O22" s="547">
        <f t="shared" si="5"/>
        <v>0</v>
      </c>
      <c r="P22" s="547">
        <f t="shared" ca="1" si="6"/>
        <v>0</v>
      </c>
      <c r="Q22" s="547">
        <f t="shared" ca="1" si="7"/>
        <v>0</v>
      </c>
      <c r="R22" s="547"/>
      <c r="S22" s="545"/>
      <c r="T22" s="652" t="s">
        <v>1840</v>
      </c>
      <c r="U22" s="545">
        <f t="shared" si="2"/>
        <v>0</v>
      </c>
      <c r="V22" s="545">
        <f t="shared" si="3"/>
        <v>1</v>
      </c>
      <c r="W22" s="545" t="str">
        <f t="shared" si="0"/>
        <v>EN TERMINO</v>
      </c>
      <c r="X22" s="545" t="str">
        <f t="shared" si="1"/>
        <v>EN TERMINO</v>
      </c>
    </row>
    <row r="23" spans="1:24" ht="33" customHeight="1">
      <c r="A23" s="197" t="s">
        <v>1648</v>
      </c>
      <c r="B23" s="197"/>
      <c r="C23" s="198"/>
      <c r="D23" s="197"/>
      <c r="E23" s="197"/>
      <c r="F23" s="199"/>
      <c r="G23" s="199"/>
      <c r="H23" s="199"/>
      <c r="I23" s="200"/>
      <c r="J23" s="200"/>
      <c r="K23" s="201"/>
      <c r="L23" s="202"/>
      <c r="M23" s="202"/>
      <c r="N23" s="203"/>
      <c r="O23" s="201"/>
      <c r="P23" s="201"/>
      <c r="Q23" s="201"/>
      <c r="R23" s="202"/>
      <c r="S23" s="202"/>
      <c r="T23" s="653"/>
      <c r="U23" s="202"/>
      <c r="V23" s="202"/>
      <c r="W23" s="202"/>
      <c r="X23" s="204"/>
    </row>
    <row r="24" spans="1:24" ht="333.75" customHeight="1">
      <c r="A24" s="386">
        <v>1</v>
      </c>
      <c r="B24" s="378" t="s">
        <v>1705</v>
      </c>
      <c r="C24" s="387" t="s">
        <v>1508</v>
      </c>
      <c r="D24" s="387" t="s">
        <v>1649</v>
      </c>
      <c r="E24" s="388" t="s">
        <v>1966</v>
      </c>
      <c r="F24" s="388" t="s">
        <v>1976</v>
      </c>
      <c r="G24" s="387" t="s">
        <v>1652</v>
      </c>
      <c r="H24" s="389">
        <v>1</v>
      </c>
      <c r="I24" s="352">
        <v>43342</v>
      </c>
      <c r="J24" s="352">
        <v>43646</v>
      </c>
      <c r="K24" s="390">
        <f t="shared" ref="K24:K49" si="8">(+J24-I24)/7</f>
        <v>43.428571428571431</v>
      </c>
      <c r="L24" s="391" t="s">
        <v>1653</v>
      </c>
      <c r="M24" s="348">
        <v>0</v>
      </c>
      <c r="N24" s="194">
        <f>IF(M24/H24&gt;1,1,+M24/H24)</f>
        <v>0</v>
      </c>
      <c r="O24" s="192">
        <f>+K24*N24</f>
        <v>0</v>
      </c>
      <c r="P24" s="192">
        <f ca="1">IF(J24&lt;=$R$7,O24,0)</f>
        <v>0</v>
      </c>
      <c r="Q24" s="192">
        <f ca="1">IF($R$7&gt;=J24,K24,0)</f>
        <v>0</v>
      </c>
      <c r="R24" s="192"/>
      <c r="S24" s="348"/>
      <c r="T24" s="652" t="s">
        <v>1735</v>
      </c>
      <c r="U24" s="348">
        <f>IF(N24=100%,2,0)</f>
        <v>0</v>
      </c>
      <c r="V24" s="384">
        <f>IF(J24&lt;$T$2,0,1)</f>
        <v>1</v>
      </c>
      <c r="W24" s="348" t="str">
        <f>IF(U24+V24&gt;1,"CUMPLIDA",IF(V24=1,"EN TERMINO","VENCIDA"))</f>
        <v>EN TERMINO</v>
      </c>
      <c r="X24" s="348" t="str">
        <f>IF(W24="CUMPLIDA","CUMPLIDA",IF(W24="EN TERMINO","EN TERMINO","VENCIDA"))</f>
        <v>EN TERMINO</v>
      </c>
    </row>
    <row r="25" spans="1:24" ht="209.25" customHeight="1">
      <c r="A25" s="386">
        <v>2</v>
      </c>
      <c r="B25" s="344" t="s">
        <v>1706</v>
      </c>
      <c r="C25" s="387" t="s">
        <v>1654</v>
      </c>
      <c r="D25" s="387" t="s">
        <v>1649</v>
      </c>
      <c r="E25" s="388" t="s">
        <v>1967</v>
      </c>
      <c r="F25" s="388" t="s">
        <v>1995</v>
      </c>
      <c r="G25" s="387" t="s">
        <v>1652</v>
      </c>
      <c r="H25" s="389">
        <v>1</v>
      </c>
      <c r="I25" s="352">
        <v>43332</v>
      </c>
      <c r="J25" s="352">
        <v>43646</v>
      </c>
      <c r="K25" s="390">
        <f t="shared" si="8"/>
        <v>44.857142857142854</v>
      </c>
      <c r="L25" s="391" t="s">
        <v>1653</v>
      </c>
      <c r="M25" s="348">
        <v>0</v>
      </c>
      <c r="N25" s="194">
        <f>IF(M25/H25&gt;1,1,+M25/H25)</f>
        <v>0</v>
      </c>
      <c r="O25" s="192">
        <f t="shared" ref="O25:O49" si="9">+K25*N25</f>
        <v>0</v>
      </c>
      <c r="P25" s="192">
        <f t="shared" ref="P25:P49" ca="1" si="10">IF(J25&lt;=$R$7,O25,0)</f>
        <v>0</v>
      </c>
      <c r="Q25" s="192">
        <f t="shared" ref="Q25:Q49" ca="1" si="11">IF($R$7&gt;=J25,K25,0)</f>
        <v>0</v>
      </c>
      <c r="R25" s="192"/>
      <c r="S25" s="348"/>
      <c r="T25" s="652" t="s">
        <v>1735</v>
      </c>
      <c r="U25" s="348">
        <f t="shared" ref="U25:U49" si="12">IF(N25=100%,2,0)</f>
        <v>0</v>
      </c>
      <c r="V25" s="384">
        <f t="shared" ref="V25:V49" si="13">IF(J25&lt;$T$2,0,1)</f>
        <v>1</v>
      </c>
      <c r="W25" s="348" t="str">
        <f>IF(U25+V25&gt;1,"CUMPLIDA",IF(V25=1,"EN TERMINO","VENCIDA"))</f>
        <v>EN TERMINO</v>
      </c>
      <c r="X25" s="348" t="str">
        <f>IF(W25="CUMPLIDA","CUMPLIDA",IF(W25="EN TERMINO","EN TERMINO","VENCIDA"))</f>
        <v>EN TERMINO</v>
      </c>
    </row>
    <row r="26" spans="1:24" ht="338.25" customHeight="1">
      <c r="A26" s="392">
        <v>3</v>
      </c>
      <c r="B26" s="398" t="s">
        <v>1707</v>
      </c>
      <c r="C26" s="393" t="s">
        <v>699</v>
      </c>
      <c r="D26" s="387" t="s">
        <v>1649</v>
      </c>
      <c r="E26" s="388" t="s">
        <v>1968</v>
      </c>
      <c r="F26" s="388" t="s">
        <v>1977</v>
      </c>
      <c r="G26" s="387" t="s">
        <v>1652</v>
      </c>
      <c r="H26" s="389">
        <v>1</v>
      </c>
      <c r="I26" s="352">
        <v>43344</v>
      </c>
      <c r="J26" s="352">
        <v>43544</v>
      </c>
      <c r="K26" s="390">
        <f t="shared" si="8"/>
        <v>28.571428571428573</v>
      </c>
      <c r="L26" s="395" t="s">
        <v>1658</v>
      </c>
      <c r="M26" s="348">
        <v>0</v>
      </c>
      <c r="N26" s="194">
        <f>IF(M26/H26&gt;1,1,+M26/H26)</f>
        <v>0</v>
      </c>
      <c r="O26" s="192">
        <f t="shared" si="9"/>
        <v>0</v>
      </c>
      <c r="P26" s="192">
        <f t="shared" ca="1" si="10"/>
        <v>0</v>
      </c>
      <c r="Q26" s="192">
        <f t="shared" ca="1" si="11"/>
        <v>0</v>
      </c>
      <c r="R26" s="192"/>
      <c r="S26" s="348"/>
      <c r="T26" s="652" t="s">
        <v>1735</v>
      </c>
      <c r="U26" s="348">
        <f t="shared" si="12"/>
        <v>0</v>
      </c>
      <c r="V26" s="384">
        <f t="shared" si="13"/>
        <v>1</v>
      </c>
      <c r="W26" s="348" t="str">
        <f t="shared" ref="W26:W49" si="14">IF(U26+V26&gt;1,"CUMPLIDA",IF(V26=1,"EN TERMINO","VENCIDA"))</f>
        <v>EN TERMINO</v>
      </c>
      <c r="X26" s="348" t="str">
        <f t="shared" ref="X26:X49" si="15">IF(W26="CUMPLIDA","CUMPLIDA",IF(W26="EN TERMINO","EN TERMINO","VENCIDA"))</f>
        <v>EN TERMINO</v>
      </c>
    </row>
    <row r="27" spans="1:24" ht="333" customHeight="1">
      <c r="A27" s="386">
        <v>4</v>
      </c>
      <c r="B27" s="398" t="s">
        <v>1708</v>
      </c>
      <c r="C27" s="393" t="s">
        <v>1659</v>
      </c>
      <c r="D27" s="387" t="s">
        <v>1649</v>
      </c>
      <c r="E27" s="388" t="s">
        <v>1968</v>
      </c>
      <c r="F27" s="388" t="s">
        <v>1978</v>
      </c>
      <c r="G27" s="387" t="s">
        <v>1652</v>
      </c>
      <c r="H27" s="389">
        <v>3</v>
      </c>
      <c r="I27" s="352">
        <v>43346</v>
      </c>
      <c r="J27" s="352">
        <v>43524</v>
      </c>
      <c r="K27" s="390">
        <f t="shared" si="8"/>
        <v>25.428571428571427</v>
      </c>
      <c r="L27" s="391" t="s">
        <v>1660</v>
      </c>
      <c r="M27" s="348">
        <v>0</v>
      </c>
      <c r="N27" s="194">
        <f t="shared" ref="N27:N49" si="16">IF(M27/H27&gt;1,1,+M27/H27)</f>
        <v>0</v>
      </c>
      <c r="O27" s="192">
        <f t="shared" si="9"/>
        <v>0</v>
      </c>
      <c r="P27" s="192">
        <f t="shared" ca="1" si="10"/>
        <v>0</v>
      </c>
      <c r="Q27" s="192">
        <f t="shared" ca="1" si="11"/>
        <v>0</v>
      </c>
      <c r="R27" s="192"/>
      <c r="S27" s="348"/>
      <c r="T27" s="652" t="s">
        <v>1735</v>
      </c>
      <c r="U27" s="348">
        <f t="shared" si="12"/>
        <v>0</v>
      </c>
      <c r="V27" s="384">
        <f t="shared" si="13"/>
        <v>1</v>
      </c>
      <c r="W27" s="348" t="str">
        <f t="shared" si="14"/>
        <v>EN TERMINO</v>
      </c>
      <c r="X27" s="348" t="str">
        <f t="shared" si="15"/>
        <v>EN TERMINO</v>
      </c>
    </row>
    <row r="28" spans="1:24" ht="408.75" customHeight="1">
      <c r="A28" s="386">
        <v>5</v>
      </c>
      <c r="B28" s="400" t="s">
        <v>1709</v>
      </c>
      <c r="C28" s="387" t="s">
        <v>1661</v>
      </c>
      <c r="D28" s="387" t="s">
        <v>1649</v>
      </c>
      <c r="E28" s="388" t="s">
        <v>1968</v>
      </c>
      <c r="F28" s="388" t="s">
        <v>1996</v>
      </c>
      <c r="G28" s="387" t="s">
        <v>1652</v>
      </c>
      <c r="H28" s="389">
        <v>2</v>
      </c>
      <c r="I28" s="352">
        <v>43302</v>
      </c>
      <c r="J28" s="352">
        <v>43666</v>
      </c>
      <c r="K28" s="390">
        <f t="shared" si="8"/>
        <v>52</v>
      </c>
      <c r="L28" s="396" t="s">
        <v>1663</v>
      </c>
      <c r="M28" s="348">
        <v>0</v>
      </c>
      <c r="N28" s="194">
        <f t="shared" si="16"/>
        <v>0</v>
      </c>
      <c r="O28" s="192">
        <f t="shared" si="9"/>
        <v>0</v>
      </c>
      <c r="P28" s="192">
        <f t="shared" ca="1" si="10"/>
        <v>0</v>
      </c>
      <c r="Q28" s="192">
        <f t="shared" ca="1" si="11"/>
        <v>0</v>
      </c>
      <c r="R28" s="192"/>
      <c r="S28" s="348"/>
      <c r="T28" s="652" t="s">
        <v>1735</v>
      </c>
      <c r="U28" s="348">
        <f t="shared" si="12"/>
        <v>0</v>
      </c>
      <c r="V28" s="384">
        <f t="shared" si="13"/>
        <v>1</v>
      </c>
      <c r="W28" s="348" t="str">
        <f t="shared" si="14"/>
        <v>EN TERMINO</v>
      </c>
      <c r="X28" s="348" t="str">
        <f t="shared" si="15"/>
        <v>EN TERMINO</v>
      </c>
    </row>
    <row r="29" spans="1:24" ht="409.5">
      <c r="A29" s="386">
        <v>6</v>
      </c>
      <c r="B29" s="398" t="s">
        <v>1710</v>
      </c>
      <c r="C29" s="387" t="s">
        <v>1664</v>
      </c>
      <c r="D29" s="387" t="s">
        <v>1649</v>
      </c>
      <c r="E29" s="388" t="s">
        <v>1968</v>
      </c>
      <c r="F29" s="388" t="s">
        <v>1979</v>
      </c>
      <c r="G29" s="387" t="s">
        <v>1652</v>
      </c>
      <c r="H29" s="389">
        <v>4</v>
      </c>
      <c r="I29" s="352">
        <v>43342</v>
      </c>
      <c r="J29" s="352">
        <v>43666</v>
      </c>
      <c r="K29" s="390">
        <f t="shared" si="8"/>
        <v>46.285714285714285</v>
      </c>
      <c r="L29" s="391" t="s">
        <v>1660</v>
      </c>
      <c r="M29" s="348">
        <v>0</v>
      </c>
      <c r="N29" s="194">
        <f t="shared" si="16"/>
        <v>0</v>
      </c>
      <c r="O29" s="192">
        <f t="shared" si="9"/>
        <v>0</v>
      </c>
      <c r="P29" s="192">
        <f t="shared" ca="1" si="10"/>
        <v>0</v>
      </c>
      <c r="Q29" s="192">
        <f t="shared" ca="1" si="11"/>
        <v>0</v>
      </c>
      <c r="R29" s="192"/>
      <c r="S29" s="348"/>
      <c r="T29" s="652" t="s">
        <v>1735</v>
      </c>
      <c r="U29" s="348">
        <f t="shared" si="12"/>
        <v>0</v>
      </c>
      <c r="V29" s="384">
        <f t="shared" si="13"/>
        <v>1</v>
      </c>
      <c r="W29" s="348" t="str">
        <f t="shared" si="14"/>
        <v>EN TERMINO</v>
      </c>
      <c r="X29" s="348" t="str">
        <f t="shared" si="15"/>
        <v>EN TERMINO</v>
      </c>
    </row>
    <row r="30" spans="1:24" ht="328.5" customHeight="1">
      <c r="A30" s="386">
        <v>7</v>
      </c>
      <c r="B30" s="398" t="s">
        <v>1711</v>
      </c>
      <c r="C30" s="387" t="s">
        <v>1665</v>
      </c>
      <c r="D30" s="387" t="s">
        <v>1649</v>
      </c>
      <c r="E30" s="388" t="s">
        <v>1968</v>
      </c>
      <c r="F30" s="388" t="s">
        <v>1980</v>
      </c>
      <c r="G30" s="394" t="s">
        <v>1666</v>
      </c>
      <c r="H30" s="389">
        <v>1</v>
      </c>
      <c r="I30" s="352">
        <v>43302</v>
      </c>
      <c r="J30" s="352">
        <v>43666</v>
      </c>
      <c r="K30" s="390">
        <f t="shared" si="8"/>
        <v>52</v>
      </c>
      <c r="L30" s="395" t="s">
        <v>1667</v>
      </c>
      <c r="M30" s="348">
        <v>0</v>
      </c>
      <c r="N30" s="194">
        <f t="shared" si="16"/>
        <v>0</v>
      </c>
      <c r="O30" s="192">
        <f t="shared" si="9"/>
        <v>0</v>
      </c>
      <c r="P30" s="192">
        <f t="shared" ca="1" si="10"/>
        <v>0</v>
      </c>
      <c r="Q30" s="192">
        <f t="shared" ca="1" si="11"/>
        <v>0</v>
      </c>
      <c r="R30" s="192"/>
      <c r="S30" s="348"/>
      <c r="T30" s="652" t="s">
        <v>1735</v>
      </c>
      <c r="U30" s="348">
        <f t="shared" si="12"/>
        <v>0</v>
      </c>
      <c r="V30" s="384">
        <f t="shared" si="13"/>
        <v>1</v>
      </c>
      <c r="W30" s="348" t="str">
        <f t="shared" si="14"/>
        <v>EN TERMINO</v>
      </c>
      <c r="X30" s="348" t="str">
        <f t="shared" si="15"/>
        <v>EN TERMINO</v>
      </c>
    </row>
    <row r="31" spans="1:24" ht="244.5" customHeight="1">
      <c r="A31" s="386">
        <v>8</v>
      </c>
      <c r="B31" s="398" t="s">
        <v>1712</v>
      </c>
      <c r="C31" s="387" t="s">
        <v>1668</v>
      </c>
      <c r="D31" s="387" t="s">
        <v>1649</v>
      </c>
      <c r="E31" s="388" t="s">
        <v>1969</v>
      </c>
      <c r="F31" s="388" t="s">
        <v>1981</v>
      </c>
      <c r="G31" s="387" t="s">
        <v>1652</v>
      </c>
      <c r="H31" s="389">
        <v>2</v>
      </c>
      <c r="I31" s="352">
        <v>43342</v>
      </c>
      <c r="J31" s="352">
        <v>43707</v>
      </c>
      <c r="K31" s="390">
        <f t="shared" si="8"/>
        <v>52.142857142857146</v>
      </c>
      <c r="L31" s="396" t="s">
        <v>1671</v>
      </c>
      <c r="M31" s="348">
        <v>0</v>
      </c>
      <c r="N31" s="194">
        <f t="shared" si="16"/>
        <v>0</v>
      </c>
      <c r="O31" s="192">
        <f t="shared" si="9"/>
        <v>0</v>
      </c>
      <c r="P31" s="192">
        <f t="shared" ca="1" si="10"/>
        <v>0</v>
      </c>
      <c r="Q31" s="192">
        <f t="shared" ca="1" si="11"/>
        <v>0</v>
      </c>
      <c r="R31" s="192"/>
      <c r="S31" s="348"/>
      <c r="T31" s="652" t="s">
        <v>1939</v>
      </c>
      <c r="U31" s="348">
        <f t="shared" si="12"/>
        <v>0</v>
      </c>
      <c r="V31" s="384">
        <f t="shared" si="13"/>
        <v>1</v>
      </c>
      <c r="W31" s="348" t="str">
        <f t="shared" si="14"/>
        <v>EN TERMINO</v>
      </c>
      <c r="X31" s="348" t="str">
        <f t="shared" si="15"/>
        <v>EN TERMINO</v>
      </c>
    </row>
    <row r="32" spans="1:24" ht="304.5" customHeight="1">
      <c r="A32" s="386">
        <v>9</v>
      </c>
      <c r="B32" s="398" t="s">
        <v>1713</v>
      </c>
      <c r="C32" s="387" t="s">
        <v>1668</v>
      </c>
      <c r="D32" s="387" t="s">
        <v>1649</v>
      </c>
      <c r="E32" s="388" t="s">
        <v>1970</v>
      </c>
      <c r="F32" s="388" t="s">
        <v>1997</v>
      </c>
      <c r="G32" s="387" t="s">
        <v>1652</v>
      </c>
      <c r="H32" s="389">
        <v>3</v>
      </c>
      <c r="I32" s="352">
        <v>43333</v>
      </c>
      <c r="J32" s="352">
        <v>43666</v>
      </c>
      <c r="K32" s="390">
        <f t="shared" si="8"/>
        <v>47.571428571428569</v>
      </c>
      <c r="L32" s="391" t="s">
        <v>1660</v>
      </c>
      <c r="M32" s="348">
        <v>0</v>
      </c>
      <c r="N32" s="194">
        <f t="shared" si="16"/>
        <v>0</v>
      </c>
      <c r="O32" s="192">
        <f t="shared" si="9"/>
        <v>0</v>
      </c>
      <c r="P32" s="192">
        <f t="shared" ca="1" si="10"/>
        <v>0</v>
      </c>
      <c r="Q32" s="192">
        <f t="shared" ca="1" si="11"/>
        <v>0</v>
      </c>
      <c r="R32" s="192"/>
      <c r="S32" s="348"/>
      <c r="T32" s="652" t="s">
        <v>1735</v>
      </c>
      <c r="U32" s="348">
        <f t="shared" si="12"/>
        <v>0</v>
      </c>
      <c r="V32" s="384">
        <f t="shared" si="13"/>
        <v>1</v>
      </c>
      <c r="W32" s="348" t="str">
        <f t="shared" si="14"/>
        <v>EN TERMINO</v>
      </c>
      <c r="X32" s="348" t="str">
        <f t="shared" si="15"/>
        <v>EN TERMINO</v>
      </c>
    </row>
    <row r="33" spans="1:24" ht="341.25" customHeight="1">
      <c r="A33" s="386">
        <v>10</v>
      </c>
      <c r="B33" s="398" t="s">
        <v>1714</v>
      </c>
      <c r="C33" s="387" t="s">
        <v>1664</v>
      </c>
      <c r="D33" s="387" t="s">
        <v>1649</v>
      </c>
      <c r="E33" s="388" t="s">
        <v>1971</v>
      </c>
      <c r="F33" s="388" t="s">
        <v>1998</v>
      </c>
      <c r="G33" s="387" t="s">
        <v>1652</v>
      </c>
      <c r="H33" s="389">
        <v>3</v>
      </c>
      <c r="I33" s="352">
        <v>43434</v>
      </c>
      <c r="J33" s="352">
        <v>43707</v>
      </c>
      <c r="K33" s="390">
        <f t="shared" si="8"/>
        <v>39</v>
      </c>
      <c r="L33" s="391" t="s">
        <v>1660</v>
      </c>
      <c r="M33" s="348">
        <v>0</v>
      </c>
      <c r="N33" s="194">
        <f t="shared" si="16"/>
        <v>0</v>
      </c>
      <c r="O33" s="192">
        <f t="shared" si="9"/>
        <v>0</v>
      </c>
      <c r="P33" s="192">
        <f t="shared" ca="1" si="10"/>
        <v>0</v>
      </c>
      <c r="Q33" s="192">
        <f t="shared" ca="1" si="11"/>
        <v>0</v>
      </c>
      <c r="R33" s="192"/>
      <c r="S33" s="348"/>
      <c r="T33" s="652" t="s">
        <v>1938</v>
      </c>
      <c r="U33" s="348">
        <f t="shared" si="12"/>
        <v>0</v>
      </c>
      <c r="V33" s="384">
        <f t="shared" si="13"/>
        <v>1</v>
      </c>
      <c r="W33" s="348" t="str">
        <f t="shared" si="14"/>
        <v>EN TERMINO</v>
      </c>
      <c r="X33" s="348" t="str">
        <f t="shared" si="15"/>
        <v>EN TERMINO</v>
      </c>
    </row>
    <row r="34" spans="1:24" ht="328.5" customHeight="1">
      <c r="A34" s="386">
        <v>11</v>
      </c>
      <c r="B34" s="398" t="s">
        <v>1715</v>
      </c>
      <c r="C34" s="387" t="s">
        <v>1508</v>
      </c>
      <c r="D34" s="387" t="s">
        <v>1649</v>
      </c>
      <c r="E34" s="388" t="s">
        <v>1972</v>
      </c>
      <c r="F34" s="388" t="s">
        <v>1999</v>
      </c>
      <c r="G34" s="386" t="s">
        <v>1652</v>
      </c>
      <c r="H34" s="389">
        <v>2</v>
      </c>
      <c r="I34" s="352">
        <v>43394</v>
      </c>
      <c r="J34" s="352">
        <v>43707</v>
      </c>
      <c r="K34" s="390">
        <f t="shared" si="8"/>
        <v>44.714285714285715</v>
      </c>
      <c r="L34" s="396" t="s">
        <v>1677</v>
      </c>
      <c r="M34" s="348">
        <v>0</v>
      </c>
      <c r="N34" s="194">
        <f t="shared" si="16"/>
        <v>0</v>
      </c>
      <c r="O34" s="192">
        <f t="shared" si="9"/>
        <v>0</v>
      </c>
      <c r="P34" s="192">
        <f t="shared" ca="1" si="10"/>
        <v>0</v>
      </c>
      <c r="Q34" s="192">
        <f t="shared" ca="1" si="11"/>
        <v>0</v>
      </c>
      <c r="R34" s="192"/>
      <c r="S34" s="348"/>
      <c r="T34" s="652" t="s">
        <v>1937</v>
      </c>
      <c r="U34" s="348">
        <f t="shared" si="12"/>
        <v>0</v>
      </c>
      <c r="V34" s="384">
        <f t="shared" si="13"/>
        <v>1</v>
      </c>
      <c r="W34" s="348" t="str">
        <f t="shared" si="14"/>
        <v>EN TERMINO</v>
      </c>
      <c r="X34" s="348" t="str">
        <f t="shared" si="15"/>
        <v>EN TERMINO</v>
      </c>
    </row>
    <row r="35" spans="1:24" ht="364.5" customHeight="1">
      <c r="A35" s="386">
        <v>12</v>
      </c>
      <c r="B35" s="398" t="s">
        <v>1716</v>
      </c>
      <c r="C35" s="387" t="s">
        <v>1678</v>
      </c>
      <c r="D35" s="387" t="s">
        <v>1649</v>
      </c>
      <c r="E35" s="388" t="s">
        <v>1970</v>
      </c>
      <c r="F35" s="388" t="s">
        <v>2000</v>
      </c>
      <c r="G35" s="386" t="s">
        <v>1652</v>
      </c>
      <c r="H35" s="389">
        <v>2</v>
      </c>
      <c r="I35" s="352">
        <v>43302</v>
      </c>
      <c r="J35" s="352">
        <v>43666</v>
      </c>
      <c r="K35" s="390">
        <f t="shared" si="8"/>
        <v>52</v>
      </c>
      <c r="L35" s="391" t="s">
        <v>1680</v>
      </c>
      <c r="M35" s="348">
        <v>0</v>
      </c>
      <c r="N35" s="194">
        <f t="shared" si="16"/>
        <v>0</v>
      </c>
      <c r="O35" s="192">
        <f t="shared" si="9"/>
        <v>0</v>
      </c>
      <c r="P35" s="192">
        <f t="shared" ca="1" si="10"/>
        <v>0</v>
      </c>
      <c r="Q35" s="192">
        <f t="shared" ca="1" si="11"/>
        <v>0</v>
      </c>
      <c r="R35" s="192"/>
      <c r="S35" s="348"/>
      <c r="T35" s="652" t="s">
        <v>1735</v>
      </c>
      <c r="U35" s="348">
        <f t="shared" si="12"/>
        <v>0</v>
      </c>
      <c r="V35" s="384">
        <f t="shared" si="13"/>
        <v>1</v>
      </c>
      <c r="W35" s="348" t="str">
        <f t="shared" si="14"/>
        <v>EN TERMINO</v>
      </c>
      <c r="X35" s="348" t="str">
        <f t="shared" si="15"/>
        <v>EN TERMINO</v>
      </c>
    </row>
    <row r="36" spans="1:24" ht="408.75" customHeight="1">
      <c r="A36" s="386">
        <v>13</v>
      </c>
      <c r="B36" s="398" t="s">
        <v>1717</v>
      </c>
      <c r="C36" s="387" t="s">
        <v>1678</v>
      </c>
      <c r="D36" s="387" t="s">
        <v>1649</v>
      </c>
      <c r="E36" s="388" t="s">
        <v>1969</v>
      </c>
      <c r="F36" s="388" t="s">
        <v>1982</v>
      </c>
      <c r="G36" s="387" t="s">
        <v>1652</v>
      </c>
      <c r="H36" s="389">
        <v>2</v>
      </c>
      <c r="I36" s="352">
        <v>43302</v>
      </c>
      <c r="J36" s="352">
        <v>43666</v>
      </c>
      <c r="K36" s="390">
        <f t="shared" si="8"/>
        <v>52</v>
      </c>
      <c r="L36" s="396" t="s">
        <v>1681</v>
      </c>
      <c r="M36" s="348">
        <v>0</v>
      </c>
      <c r="N36" s="194">
        <f t="shared" si="16"/>
        <v>0</v>
      </c>
      <c r="O36" s="192">
        <f t="shared" si="9"/>
        <v>0</v>
      </c>
      <c r="P36" s="192">
        <f t="shared" ca="1" si="10"/>
        <v>0</v>
      </c>
      <c r="Q36" s="192">
        <f t="shared" ca="1" si="11"/>
        <v>0</v>
      </c>
      <c r="R36" s="192"/>
      <c r="S36" s="348"/>
      <c r="T36" s="652" t="s">
        <v>1735</v>
      </c>
      <c r="U36" s="348">
        <f t="shared" si="12"/>
        <v>0</v>
      </c>
      <c r="V36" s="384">
        <f t="shared" si="13"/>
        <v>1</v>
      </c>
      <c r="W36" s="348" t="str">
        <f t="shared" si="14"/>
        <v>EN TERMINO</v>
      </c>
      <c r="X36" s="348" t="str">
        <f t="shared" si="15"/>
        <v>EN TERMINO</v>
      </c>
    </row>
    <row r="37" spans="1:24" ht="250.5" customHeight="1">
      <c r="A37" s="386">
        <v>14</v>
      </c>
      <c r="B37" s="398" t="s">
        <v>1718</v>
      </c>
      <c r="C37" s="387" t="s">
        <v>1678</v>
      </c>
      <c r="D37" s="387" t="s">
        <v>1649</v>
      </c>
      <c r="E37" s="388" t="s">
        <v>1973</v>
      </c>
      <c r="F37" s="388" t="s">
        <v>1983</v>
      </c>
      <c r="G37" s="387" t="s">
        <v>1652</v>
      </c>
      <c r="H37" s="389">
        <v>2</v>
      </c>
      <c r="I37" s="352">
        <v>43302</v>
      </c>
      <c r="J37" s="352">
        <v>43666</v>
      </c>
      <c r="K37" s="390">
        <f t="shared" si="8"/>
        <v>52</v>
      </c>
      <c r="L37" s="391" t="s">
        <v>1683</v>
      </c>
      <c r="M37" s="348">
        <v>0</v>
      </c>
      <c r="N37" s="194">
        <f t="shared" si="16"/>
        <v>0</v>
      </c>
      <c r="O37" s="192">
        <f t="shared" si="9"/>
        <v>0</v>
      </c>
      <c r="P37" s="192">
        <f t="shared" ca="1" si="10"/>
        <v>0</v>
      </c>
      <c r="Q37" s="192">
        <f t="shared" ca="1" si="11"/>
        <v>0</v>
      </c>
      <c r="R37" s="192"/>
      <c r="S37" s="348"/>
      <c r="T37" s="652" t="s">
        <v>1735</v>
      </c>
      <c r="U37" s="348">
        <f t="shared" si="12"/>
        <v>0</v>
      </c>
      <c r="V37" s="384">
        <f t="shared" si="13"/>
        <v>1</v>
      </c>
      <c r="W37" s="348" t="str">
        <f t="shared" si="14"/>
        <v>EN TERMINO</v>
      </c>
      <c r="X37" s="348" t="str">
        <f t="shared" si="15"/>
        <v>EN TERMINO</v>
      </c>
    </row>
    <row r="38" spans="1:24" ht="240">
      <c r="A38" s="386">
        <v>15</v>
      </c>
      <c r="B38" s="398" t="s">
        <v>1719</v>
      </c>
      <c r="C38" s="387" t="s">
        <v>1678</v>
      </c>
      <c r="D38" s="387" t="s">
        <v>1649</v>
      </c>
      <c r="E38" s="388" t="s">
        <v>1969</v>
      </c>
      <c r="F38" s="388" t="s">
        <v>1984</v>
      </c>
      <c r="G38" s="387" t="s">
        <v>1652</v>
      </c>
      <c r="H38" s="389">
        <v>2</v>
      </c>
      <c r="I38" s="352">
        <v>43302</v>
      </c>
      <c r="J38" s="352">
        <v>43666</v>
      </c>
      <c r="K38" s="390">
        <f t="shared" si="8"/>
        <v>52</v>
      </c>
      <c r="L38" s="391" t="s">
        <v>1683</v>
      </c>
      <c r="M38" s="348">
        <v>0</v>
      </c>
      <c r="N38" s="194">
        <f t="shared" si="16"/>
        <v>0</v>
      </c>
      <c r="O38" s="192">
        <f t="shared" si="9"/>
        <v>0</v>
      </c>
      <c r="P38" s="192">
        <f t="shared" ca="1" si="10"/>
        <v>0</v>
      </c>
      <c r="Q38" s="192">
        <f t="shared" ca="1" si="11"/>
        <v>0</v>
      </c>
      <c r="R38" s="192"/>
      <c r="S38" s="348"/>
      <c r="T38" s="652" t="s">
        <v>1735</v>
      </c>
      <c r="U38" s="348">
        <f t="shared" si="12"/>
        <v>0</v>
      </c>
      <c r="V38" s="384">
        <f t="shared" si="13"/>
        <v>1</v>
      </c>
      <c r="W38" s="348" t="str">
        <f t="shared" si="14"/>
        <v>EN TERMINO</v>
      </c>
      <c r="X38" s="348" t="str">
        <f t="shared" si="15"/>
        <v>EN TERMINO</v>
      </c>
    </row>
    <row r="39" spans="1:24" ht="349.5" customHeight="1">
      <c r="A39" s="386">
        <v>16</v>
      </c>
      <c r="B39" s="398" t="s">
        <v>1720</v>
      </c>
      <c r="C39" s="387" t="s">
        <v>1678</v>
      </c>
      <c r="D39" s="387" t="s">
        <v>1649</v>
      </c>
      <c r="E39" s="388" t="s">
        <v>1969</v>
      </c>
      <c r="F39" s="388" t="s">
        <v>1985</v>
      </c>
      <c r="G39" s="387" t="s">
        <v>1652</v>
      </c>
      <c r="H39" s="389">
        <v>1</v>
      </c>
      <c r="I39" s="352">
        <v>43302</v>
      </c>
      <c r="J39" s="352">
        <v>43666</v>
      </c>
      <c r="K39" s="390">
        <f t="shared" si="8"/>
        <v>52</v>
      </c>
      <c r="L39" s="391" t="s">
        <v>1683</v>
      </c>
      <c r="M39" s="348">
        <v>0</v>
      </c>
      <c r="N39" s="194">
        <f t="shared" si="16"/>
        <v>0</v>
      </c>
      <c r="O39" s="192">
        <f t="shared" si="9"/>
        <v>0</v>
      </c>
      <c r="P39" s="192">
        <f t="shared" ca="1" si="10"/>
        <v>0</v>
      </c>
      <c r="Q39" s="192">
        <f t="shared" ca="1" si="11"/>
        <v>0</v>
      </c>
      <c r="R39" s="192"/>
      <c r="S39" s="348"/>
      <c r="T39" s="652" t="s">
        <v>1735</v>
      </c>
      <c r="U39" s="348">
        <f t="shared" si="12"/>
        <v>0</v>
      </c>
      <c r="V39" s="384">
        <f t="shared" si="13"/>
        <v>1</v>
      </c>
      <c r="W39" s="348" t="str">
        <f t="shared" si="14"/>
        <v>EN TERMINO</v>
      </c>
      <c r="X39" s="348" t="str">
        <f t="shared" si="15"/>
        <v>EN TERMINO</v>
      </c>
    </row>
    <row r="40" spans="1:24" ht="293.25" customHeight="1">
      <c r="A40" s="386">
        <v>17</v>
      </c>
      <c r="B40" s="398" t="s">
        <v>1721</v>
      </c>
      <c r="C40" s="387" t="s">
        <v>1678</v>
      </c>
      <c r="D40" s="387" t="s">
        <v>1649</v>
      </c>
      <c r="E40" s="388" t="s">
        <v>1969</v>
      </c>
      <c r="F40" s="388" t="s">
        <v>1986</v>
      </c>
      <c r="G40" s="387" t="s">
        <v>1652</v>
      </c>
      <c r="H40" s="389">
        <v>2</v>
      </c>
      <c r="I40" s="352">
        <v>43302</v>
      </c>
      <c r="J40" s="352">
        <v>43666</v>
      </c>
      <c r="K40" s="390">
        <f t="shared" si="8"/>
        <v>52</v>
      </c>
      <c r="L40" s="391" t="s">
        <v>1683</v>
      </c>
      <c r="M40" s="348">
        <v>0</v>
      </c>
      <c r="N40" s="194">
        <f t="shared" si="16"/>
        <v>0</v>
      </c>
      <c r="O40" s="192">
        <f t="shared" si="9"/>
        <v>0</v>
      </c>
      <c r="P40" s="192">
        <f t="shared" ca="1" si="10"/>
        <v>0</v>
      </c>
      <c r="Q40" s="192">
        <f t="shared" ca="1" si="11"/>
        <v>0</v>
      </c>
      <c r="R40" s="192"/>
      <c r="S40" s="348"/>
      <c r="T40" s="652" t="s">
        <v>1735</v>
      </c>
      <c r="U40" s="348">
        <f t="shared" si="12"/>
        <v>0</v>
      </c>
      <c r="V40" s="384">
        <f t="shared" si="13"/>
        <v>1</v>
      </c>
      <c r="W40" s="348" t="str">
        <f t="shared" si="14"/>
        <v>EN TERMINO</v>
      </c>
      <c r="X40" s="348" t="str">
        <f t="shared" si="15"/>
        <v>EN TERMINO</v>
      </c>
    </row>
    <row r="41" spans="1:24" ht="239.25" customHeight="1">
      <c r="A41" s="386">
        <v>18</v>
      </c>
      <c r="B41" s="398" t="s">
        <v>1722</v>
      </c>
      <c r="C41" s="387" t="s">
        <v>1508</v>
      </c>
      <c r="D41" s="387" t="s">
        <v>1649</v>
      </c>
      <c r="E41" s="388" t="s">
        <v>1969</v>
      </c>
      <c r="F41" s="388" t="s">
        <v>1987</v>
      </c>
      <c r="G41" s="397" t="s">
        <v>1689</v>
      </c>
      <c r="H41" s="389">
        <v>2</v>
      </c>
      <c r="I41" s="352">
        <v>43302</v>
      </c>
      <c r="J41" s="352">
        <v>43666</v>
      </c>
      <c r="K41" s="390">
        <f t="shared" si="8"/>
        <v>52</v>
      </c>
      <c r="L41" s="395" t="s">
        <v>1690</v>
      </c>
      <c r="M41" s="348">
        <v>0</v>
      </c>
      <c r="N41" s="194">
        <f>IF(M41/H41&gt;1,1,+M41/H41)</f>
        <v>0</v>
      </c>
      <c r="O41" s="192">
        <f t="shared" si="9"/>
        <v>0</v>
      </c>
      <c r="P41" s="192">
        <f t="shared" ca="1" si="10"/>
        <v>0</v>
      </c>
      <c r="Q41" s="192">
        <f t="shared" ca="1" si="11"/>
        <v>0</v>
      </c>
      <c r="R41" s="192"/>
      <c r="S41" s="348"/>
      <c r="T41" s="652" t="s">
        <v>1735</v>
      </c>
      <c r="U41" s="348">
        <f t="shared" si="12"/>
        <v>0</v>
      </c>
      <c r="V41" s="384">
        <f t="shared" si="13"/>
        <v>1</v>
      </c>
      <c r="W41" s="348" t="str">
        <f t="shared" si="14"/>
        <v>EN TERMINO</v>
      </c>
      <c r="X41" s="348" t="str">
        <f t="shared" si="15"/>
        <v>EN TERMINO</v>
      </c>
    </row>
    <row r="42" spans="1:24" ht="301.5" customHeight="1">
      <c r="A42" s="386">
        <v>19</v>
      </c>
      <c r="B42" s="398" t="s">
        <v>1723</v>
      </c>
      <c r="C42" s="387" t="s">
        <v>1678</v>
      </c>
      <c r="D42" s="387" t="s">
        <v>1649</v>
      </c>
      <c r="E42" s="388" t="s">
        <v>1974</v>
      </c>
      <c r="F42" s="388" t="s">
        <v>1988</v>
      </c>
      <c r="G42" s="387" t="s">
        <v>1652</v>
      </c>
      <c r="H42" s="389">
        <v>3</v>
      </c>
      <c r="I42" s="352">
        <v>43302</v>
      </c>
      <c r="J42" s="352">
        <v>43666</v>
      </c>
      <c r="K42" s="390">
        <f t="shared" si="8"/>
        <v>52</v>
      </c>
      <c r="L42" s="391" t="s">
        <v>1660</v>
      </c>
      <c r="M42" s="348">
        <v>0</v>
      </c>
      <c r="N42" s="194">
        <f t="shared" si="16"/>
        <v>0</v>
      </c>
      <c r="O42" s="192">
        <f t="shared" si="9"/>
        <v>0</v>
      </c>
      <c r="P42" s="192">
        <f t="shared" ca="1" si="10"/>
        <v>0</v>
      </c>
      <c r="Q42" s="192">
        <f t="shared" ca="1" si="11"/>
        <v>0</v>
      </c>
      <c r="R42" s="192"/>
      <c r="S42" s="348"/>
      <c r="T42" s="652" t="s">
        <v>1735</v>
      </c>
      <c r="U42" s="348">
        <f t="shared" si="12"/>
        <v>0</v>
      </c>
      <c r="V42" s="384">
        <f t="shared" si="13"/>
        <v>1</v>
      </c>
      <c r="W42" s="348" t="str">
        <f t="shared" si="14"/>
        <v>EN TERMINO</v>
      </c>
      <c r="X42" s="348" t="str">
        <f t="shared" si="15"/>
        <v>EN TERMINO</v>
      </c>
    </row>
    <row r="43" spans="1:24" ht="283.5" customHeight="1">
      <c r="A43" s="392">
        <v>20</v>
      </c>
      <c r="B43" s="398" t="s">
        <v>1724</v>
      </c>
      <c r="C43" s="387" t="s">
        <v>1508</v>
      </c>
      <c r="D43" s="387" t="s">
        <v>1649</v>
      </c>
      <c r="E43" s="388" t="s">
        <v>1974</v>
      </c>
      <c r="F43" s="388" t="s">
        <v>1989</v>
      </c>
      <c r="G43" s="397" t="s">
        <v>1689</v>
      </c>
      <c r="H43" s="389">
        <v>2</v>
      </c>
      <c r="I43" s="352">
        <v>43302</v>
      </c>
      <c r="J43" s="352">
        <v>43666</v>
      </c>
      <c r="K43" s="390">
        <f t="shared" si="8"/>
        <v>52</v>
      </c>
      <c r="L43" s="395" t="s">
        <v>1658</v>
      </c>
      <c r="M43" s="348">
        <v>0</v>
      </c>
      <c r="N43" s="194">
        <f t="shared" si="16"/>
        <v>0</v>
      </c>
      <c r="O43" s="192">
        <f t="shared" si="9"/>
        <v>0</v>
      </c>
      <c r="P43" s="192">
        <f t="shared" ca="1" si="10"/>
        <v>0</v>
      </c>
      <c r="Q43" s="192">
        <f t="shared" ca="1" si="11"/>
        <v>0</v>
      </c>
      <c r="R43" s="192"/>
      <c r="S43" s="348"/>
      <c r="T43" s="652" t="s">
        <v>1735</v>
      </c>
      <c r="U43" s="348">
        <f t="shared" si="12"/>
        <v>0</v>
      </c>
      <c r="V43" s="384">
        <f t="shared" si="13"/>
        <v>1</v>
      </c>
      <c r="W43" s="348" t="str">
        <f t="shared" si="14"/>
        <v>EN TERMINO</v>
      </c>
      <c r="X43" s="348" t="str">
        <f t="shared" si="15"/>
        <v>EN TERMINO</v>
      </c>
    </row>
    <row r="44" spans="1:24" ht="282" customHeight="1">
      <c r="A44" s="386">
        <v>21</v>
      </c>
      <c r="B44" s="398" t="s">
        <v>1725</v>
      </c>
      <c r="C44" s="387" t="s">
        <v>1678</v>
      </c>
      <c r="D44" s="387" t="s">
        <v>1649</v>
      </c>
      <c r="E44" s="388" t="s">
        <v>1974</v>
      </c>
      <c r="F44" s="388" t="s">
        <v>1990</v>
      </c>
      <c r="G44" s="387" t="s">
        <v>1652</v>
      </c>
      <c r="H44" s="389">
        <v>1</v>
      </c>
      <c r="I44" s="352">
        <v>43302</v>
      </c>
      <c r="J44" s="352">
        <v>43666</v>
      </c>
      <c r="K44" s="390">
        <f t="shared" si="8"/>
        <v>52</v>
      </c>
      <c r="L44" s="391" t="s">
        <v>1683</v>
      </c>
      <c r="M44" s="348">
        <v>0</v>
      </c>
      <c r="N44" s="194">
        <f t="shared" si="16"/>
        <v>0</v>
      </c>
      <c r="O44" s="192">
        <f t="shared" si="9"/>
        <v>0</v>
      </c>
      <c r="P44" s="192">
        <f t="shared" ca="1" si="10"/>
        <v>0</v>
      </c>
      <c r="Q44" s="192">
        <f t="shared" ca="1" si="11"/>
        <v>0</v>
      </c>
      <c r="R44" s="192"/>
      <c r="S44" s="348"/>
      <c r="T44" s="652" t="s">
        <v>1735</v>
      </c>
      <c r="U44" s="348">
        <f t="shared" si="12"/>
        <v>0</v>
      </c>
      <c r="V44" s="384">
        <f t="shared" si="13"/>
        <v>1</v>
      </c>
      <c r="W44" s="348" t="str">
        <f t="shared" si="14"/>
        <v>EN TERMINO</v>
      </c>
      <c r="X44" s="348" t="str">
        <f t="shared" si="15"/>
        <v>EN TERMINO</v>
      </c>
    </row>
    <row r="45" spans="1:24" ht="276.75" customHeight="1">
      <c r="A45" s="386">
        <v>22</v>
      </c>
      <c r="B45" s="398" t="s">
        <v>1726</v>
      </c>
      <c r="C45" s="387" t="s">
        <v>1678</v>
      </c>
      <c r="D45" s="387" t="s">
        <v>1649</v>
      </c>
      <c r="E45" s="388" t="s">
        <v>1972</v>
      </c>
      <c r="F45" s="388" t="s">
        <v>1991</v>
      </c>
      <c r="G45" s="387" t="s">
        <v>1652</v>
      </c>
      <c r="H45" s="389">
        <v>2</v>
      </c>
      <c r="I45" s="352">
        <v>43333</v>
      </c>
      <c r="J45" s="352">
        <v>43666</v>
      </c>
      <c r="K45" s="390">
        <f t="shared" si="8"/>
        <v>47.571428571428569</v>
      </c>
      <c r="L45" s="391" t="s">
        <v>1683</v>
      </c>
      <c r="M45" s="348">
        <v>0</v>
      </c>
      <c r="N45" s="194">
        <f t="shared" si="16"/>
        <v>0</v>
      </c>
      <c r="O45" s="192">
        <f t="shared" si="9"/>
        <v>0</v>
      </c>
      <c r="P45" s="192">
        <f t="shared" ca="1" si="10"/>
        <v>0</v>
      </c>
      <c r="Q45" s="192">
        <f t="shared" ca="1" si="11"/>
        <v>0</v>
      </c>
      <c r="R45" s="192"/>
      <c r="S45" s="348"/>
      <c r="T45" s="652" t="s">
        <v>1735</v>
      </c>
      <c r="U45" s="348">
        <f t="shared" si="12"/>
        <v>0</v>
      </c>
      <c r="V45" s="384">
        <f t="shared" si="13"/>
        <v>1</v>
      </c>
      <c r="W45" s="348" t="str">
        <f t="shared" si="14"/>
        <v>EN TERMINO</v>
      </c>
      <c r="X45" s="348" t="str">
        <f t="shared" si="15"/>
        <v>EN TERMINO</v>
      </c>
    </row>
    <row r="46" spans="1:24" ht="294.75" customHeight="1">
      <c r="A46" s="386">
        <v>23</v>
      </c>
      <c r="B46" s="398" t="s">
        <v>1727</v>
      </c>
      <c r="C46" s="387" t="s">
        <v>1508</v>
      </c>
      <c r="D46" s="387" t="s">
        <v>1649</v>
      </c>
      <c r="E46" s="388" t="s">
        <v>1974</v>
      </c>
      <c r="F46" s="388" t="s">
        <v>1992</v>
      </c>
      <c r="G46" s="387" t="s">
        <v>1652</v>
      </c>
      <c r="H46" s="389">
        <v>2</v>
      </c>
      <c r="I46" s="352">
        <v>43302</v>
      </c>
      <c r="J46" s="352">
        <v>43666</v>
      </c>
      <c r="K46" s="390">
        <f t="shared" si="8"/>
        <v>52</v>
      </c>
      <c r="L46" s="391" t="s">
        <v>1696</v>
      </c>
      <c r="M46" s="348">
        <v>0</v>
      </c>
      <c r="N46" s="194">
        <f t="shared" si="16"/>
        <v>0</v>
      </c>
      <c r="O46" s="192">
        <f t="shared" si="9"/>
        <v>0</v>
      </c>
      <c r="P46" s="192">
        <f t="shared" ca="1" si="10"/>
        <v>0</v>
      </c>
      <c r="Q46" s="192">
        <f t="shared" ca="1" si="11"/>
        <v>0</v>
      </c>
      <c r="R46" s="192"/>
      <c r="S46" s="348"/>
      <c r="T46" s="652" t="s">
        <v>1735</v>
      </c>
      <c r="U46" s="348">
        <f t="shared" si="12"/>
        <v>0</v>
      </c>
      <c r="V46" s="384">
        <f t="shared" si="13"/>
        <v>1</v>
      </c>
      <c r="W46" s="348" t="str">
        <f t="shared" si="14"/>
        <v>EN TERMINO</v>
      </c>
      <c r="X46" s="348" t="str">
        <f t="shared" si="15"/>
        <v>EN TERMINO</v>
      </c>
    </row>
    <row r="47" spans="1:24" ht="317.25" customHeight="1">
      <c r="A47" s="386">
        <v>24</v>
      </c>
      <c r="B47" s="398" t="s">
        <v>1728</v>
      </c>
      <c r="C47" s="387" t="s">
        <v>1678</v>
      </c>
      <c r="D47" s="387" t="s">
        <v>1649</v>
      </c>
      <c r="E47" s="388" t="s">
        <v>1975</v>
      </c>
      <c r="F47" s="388" t="s">
        <v>1993</v>
      </c>
      <c r="G47" s="387" t="s">
        <v>1652</v>
      </c>
      <c r="H47" s="389">
        <v>2</v>
      </c>
      <c r="I47" s="352">
        <v>43302</v>
      </c>
      <c r="J47" s="352">
        <v>43666</v>
      </c>
      <c r="K47" s="390">
        <f t="shared" si="8"/>
        <v>52</v>
      </c>
      <c r="L47" s="391" t="s">
        <v>1696</v>
      </c>
      <c r="M47" s="348">
        <v>0</v>
      </c>
      <c r="N47" s="194">
        <f t="shared" si="16"/>
        <v>0</v>
      </c>
      <c r="O47" s="192">
        <f t="shared" si="9"/>
        <v>0</v>
      </c>
      <c r="P47" s="192">
        <f t="shared" ca="1" si="10"/>
        <v>0</v>
      </c>
      <c r="Q47" s="192">
        <f t="shared" ca="1" si="11"/>
        <v>0</v>
      </c>
      <c r="R47" s="192"/>
      <c r="S47" s="348"/>
      <c r="T47" s="652" t="s">
        <v>1735</v>
      </c>
      <c r="U47" s="348">
        <f t="shared" si="12"/>
        <v>0</v>
      </c>
      <c r="V47" s="384">
        <f t="shared" si="13"/>
        <v>1</v>
      </c>
      <c r="W47" s="348" t="str">
        <f t="shared" si="14"/>
        <v>EN TERMINO</v>
      </c>
      <c r="X47" s="348" t="str">
        <f t="shared" si="15"/>
        <v>EN TERMINO</v>
      </c>
    </row>
    <row r="48" spans="1:24" ht="228" customHeight="1">
      <c r="A48" s="386">
        <v>25</v>
      </c>
      <c r="B48" s="398" t="s">
        <v>1729</v>
      </c>
      <c r="C48" s="387" t="s">
        <v>1678</v>
      </c>
      <c r="D48" s="387" t="s">
        <v>1649</v>
      </c>
      <c r="E48" s="388" t="s">
        <v>1974</v>
      </c>
      <c r="F48" s="388" t="s">
        <v>1994</v>
      </c>
      <c r="G48" s="387" t="s">
        <v>1652</v>
      </c>
      <c r="H48" s="389">
        <v>2</v>
      </c>
      <c r="I48" s="352">
        <v>43302</v>
      </c>
      <c r="J48" s="352">
        <v>43666</v>
      </c>
      <c r="K48" s="390">
        <f t="shared" si="8"/>
        <v>52</v>
      </c>
      <c r="L48" s="391" t="s">
        <v>1700</v>
      </c>
      <c r="M48" s="348">
        <v>0</v>
      </c>
      <c r="N48" s="194">
        <f t="shared" si="16"/>
        <v>0</v>
      </c>
      <c r="O48" s="192">
        <f t="shared" si="9"/>
        <v>0</v>
      </c>
      <c r="P48" s="192">
        <f t="shared" ca="1" si="10"/>
        <v>0</v>
      </c>
      <c r="Q48" s="192">
        <f t="shared" ca="1" si="11"/>
        <v>0</v>
      </c>
      <c r="R48" s="192"/>
      <c r="S48" s="348"/>
      <c r="T48" s="652" t="s">
        <v>1735</v>
      </c>
      <c r="U48" s="348">
        <f t="shared" si="12"/>
        <v>0</v>
      </c>
      <c r="V48" s="384">
        <f t="shared" si="13"/>
        <v>1</v>
      </c>
      <c r="W48" s="348" t="str">
        <f t="shared" si="14"/>
        <v>EN TERMINO</v>
      </c>
      <c r="X48" s="348" t="str">
        <f t="shared" si="15"/>
        <v>EN TERMINO</v>
      </c>
    </row>
    <row r="49" spans="1:24" ht="396" customHeight="1">
      <c r="A49" s="386">
        <v>26</v>
      </c>
      <c r="B49" s="398" t="s">
        <v>1730</v>
      </c>
      <c r="C49" s="387" t="s">
        <v>1508</v>
      </c>
      <c r="D49" s="387" t="s">
        <v>1701</v>
      </c>
      <c r="E49" s="388" t="s">
        <v>1702</v>
      </c>
      <c r="F49" s="349" t="s">
        <v>1703</v>
      </c>
      <c r="G49" s="387" t="s">
        <v>1652</v>
      </c>
      <c r="H49" s="389">
        <v>1</v>
      </c>
      <c r="I49" s="352">
        <v>43313</v>
      </c>
      <c r="J49" s="352">
        <v>43646</v>
      </c>
      <c r="K49" s="390">
        <f t="shared" si="8"/>
        <v>47.571428571428569</v>
      </c>
      <c r="L49" s="391" t="s">
        <v>1704</v>
      </c>
      <c r="M49" s="348">
        <v>0</v>
      </c>
      <c r="N49" s="194">
        <f t="shared" si="16"/>
        <v>0</v>
      </c>
      <c r="O49" s="192">
        <f t="shared" si="9"/>
        <v>0</v>
      </c>
      <c r="P49" s="192">
        <f t="shared" ca="1" si="10"/>
        <v>0</v>
      </c>
      <c r="Q49" s="192">
        <f t="shared" ca="1" si="11"/>
        <v>0</v>
      </c>
      <c r="R49" s="192"/>
      <c r="S49" s="348"/>
      <c r="T49" s="655" t="s">
        <v>1926</v>
      </c>
      <c r="U49" s="348">
        <f t="shared" si="12"/>
        <v>0</v>
      </c>
      <c r="V49" s="384">
        <f t="shared" si="13"/>
        <v>1</v>
      </c>
      <c r="W49" s="348" t="str">
        <f t="shared" si="14"/>
        <v>EN TERMINO</v>
      </c>
      <c r="X49" s="348" t="str">
        <f t="shared" si="15"/>
        <v>EN TERMINO</v>
      </c>
    </row>
    <row r="50" spans="1:24" ht="33" customHeight="1">
      <c r="A50" s="197" t="s">
        <v>1771</v>
      </c>
      <c r="B50" s="197"/>
      <c r="C50" s="198"/>
      <c r="D50" s="197"/>
      <c r="E50" s="197"/>
      <c r="F50" s="199"/>
      <c r="G50" s="199"/>
      <c r="H50" s="199"/>
      <c r="I50" s="200"/>
      <c r="J50" s="200"/>
      <c r="K50" s="201"/>
      <c r="L50" s="202"/>
      <c r="M50" s="202"/>
      <c r="N50" s="203"/>
      <c r="O50" s="201"/>
      <c r="P50" s="201"/>
      <c r="Q50" s="201"/>
      <c r="R50" s="202"/>
      <c r="S50" s="202"/>
      <c r="T50" s="653"/>
      <c r="U50" s="202"/>
      <c r="V50" s="202"/>
      <c r="W50" s="401"/>
      <c r="X50" s="402"/>
    </row>
    <row r="51" spans="1:24" s="372" customFormat="1" ht="231.75" customHeight="1">
      <c r="A51" s="728">
        <v>1</v>
      </c>
      <c r="B51" s="730" t="s">
        <v>1624</v>
      </c>
      <c r="C51" s="732" t="s">
        <v>1508</v>
      </c>
      <c r="D51" s="733" t="s">
        <v>1509</v>
      </c>
      <c r="E51" s="349" t="s">
        <v>1510</v>
      </c>
      <c r="F51" s="349" t="s">
        <v>1511</v>
      </c>
      <c r="G51" s="350" t="s">
        <v>448</v>
      </c>
      <c r="H51" s="351">
        <v>2</v>
      </c>
      <c r="I51" s="352">
        <v>43282</v>
      </c>
      <c r="J51" s="352">
        <v>43465</v>
      </c>
      <c r="K51" s="353">
        <f>(+J51-I51)/7</f>
        <v>26.142857142857142</v>
      </c>
      <c r="L51" s="354" t="s">
        <v>1512</v>
      </c>
      <c r="M51" s="385">
        <v>2</v>
      </c>
      <c r="N51" s="194">
        <f>IF(M51/H51&gt;1,1,+M51/H51)</f>
        <v>1</v>
      </c>
      <c r="O51" s="192">
        <f>+K51*N51</f>
        <v>26.142857142857142</v>
      </c>
      <c r="P51" s="192">
        <f ca="1">IF(J51&lt;=$R$7,O51,0)</f>
        <v>26.142857142857142</v>
      </c>
      <c r="Q51" s="192">
        <f ca="1">IF($R$7&gt;=J51,K51,0)</f>
        <v>26.142857142857142</v>
      </c>
      <c r="R51" s="370"/>
      <c r="S51" s="370"/>
      <c r="T51" s="654" t="s">
        <v>1941</v>
      </c>
      <c r="U51" s="348">
        <f t="shared" ref="U51:U101" si="17">IF(N51=100%,2,0)</f>
        <v>2</v>
      </c>
      <c r="V51" s="384">
        <f t="shared" ref="V51:V101" si="18">IF(J51&lt;$T$2,0,1)</f>
        <v>0</v>
      </c>
      <c r="W51" s="348" t="str">
        <f>IF(U51+V51&gt;1,"CUMPLIDA",IF(V51=1,"EN TERMINO","VENCIDA"))</f>
        <v>CUMPLIDA</v>
      </c>
      <c r="X51" s="692" t="str">
        <f>IF(W51&amp;W52="CUMPLIDA","CUMPLIDA",IF(OR(W51="VENCIDA",W52="VENCIDA"),"VENCIDA",IF(U51+U52=4,"CUMPLIDA","EN TERMINO")))</f>
        <v>CUMPLIDA</v>
      </c>
    </row>
    <row r="52" spans="1:24" s="372" customFormat="1" ht="116.25" customHeight="1">
      <c r="A52" s="729"/>
      <c r="B52" s="731"/>
      <c r="C52" s="732"/>
      <c r="D52" s="733"/>
      <c r="E52" s="349" t="s">
        <v>1513</v>
      </c>
      <c r="F52" s="349" t="s">
        <v>1514</v>
      </c>
      <c r="G52" s="350" t="s">
        <v>766</v>
      </c>
      <c r="H52" s="351">
        <v>1</v>
      </c>
      <c r="I52" s="352">
        <v>43282</v>
      </c>
      <c r="J52" s="352">
        <v>43465</v>
      </c>
      <c r="K52" s="353">
        <f>(+J52-I52)/7</f>
        <v>26.142857142857142</v>
      </c>
      <c r="L52" s="354" t="s">
        <v>1512</v>
      </c>
      <c r="M52" s="385">
        <v>1</v>
      </c>
      <c r="N52" s="194">
        <f>IF(M52/H52&gt;1,1,+M52/H52)</f>
        <v>1</v>
      </c>
      <c r="O52" s="192">
        <f t="shared" ref="O52:O101" si="19">+K52*N52</f>
        <v>26.142857142857142</v>
      </c>
      <c r="P52" s="192">
        <f t="shared" ref="P52:P101" ca="1" si="20">IF(J52&lt;=$R$7,O52,0)</f>
        <v>26.142857142857142</v>
      </c>
      <c r="Q52" s="192">
        <f t="shared" ref="Q52:Q101" ca="1" si="21">IF($R$7&gt;=J52,K52,0)</f>
        <v>26.142857142857142</v>
      </c>
      <c r="R52" s="370"/>
      <c r="S52" s="370"/>
      <c r="T52" s="654" t="s">
        <v>1942</v>
      </c>
      <c r="U52" s="348">
        <f t="shared" si="17"/>
        <v>2</v>
      </c>
      <c r="V52" s="384">
        <f t="shared" si="18"/>
        <v>0</v>
      </c>
      <c r="W52" s="348" t="str">
        <f>IF(U52+V52&gt;1,"CUMPLIDA",IF(V52=1,"EN TERMINO","VENCIDA"))</f>
        <v>CUMPLIDA</v>
      </c>
      <c r="X52" s="692"/>
    </row>
    <row r="53" spans="1:24" ht="330" customHeight="1">
      <c r="A53" s="355">
        <v>2</v>
      </c>
      <c r="B53" s="378" t="s">
        <v>1625</v>
      </c>
      <c r="C53" s="349" t="s">
        <v>360</v>
      </c>
      <c r="D53" s="356" t="s">
        <v>1515</v>
      </c>
      <c r="E53" s="357" t="s">
        <v>1516</v>
      </c>
      <c r="F53" s="349" t="s">
        <v>1517</v>
      </c>
      <c r="G53" s="349" t="s">
        <v>1518</v>
      </c>
      <c r="H53" s="358">
        <v>1</v>
      </c>
      <c r="I53" s="352">
        <v>43296</v>
      </c>
      <c r="J53" s="352">
        <v>43600</v>
      </c>
      <c r="K53" s="353">
        <f>+(J53-I53)/7</f>
        <v>43.428571428571431</v>
      </c>
      <c r="L53" s="349" t="s">
        <v>1519</v>
      </c>
      <c r="M53" s="358">
        <v>0</v>
      </c>
      <c r="N53" s="194">
        <f>IF(M53/H53&gt;1,1,+M53/H53)</f>
        <v>0</v>
      </c>
      <c r="O53" s="192">
        <f t="shared" si="19"/>
        <v>0</v>
      </c>
      <c r="P53" s="192">
        <f t="shared" ca="1" si="20"/>
        <v>0</v>
      </c>
      <c r="Q53" s="192">
        <f t="shared" ca="1" si="21"/>
        <v>0</v>
      </c>
      <c r="R53" s="192"/>
      <c r="S53" s="348"/>
      <c r="T53" s="654" t="s">
        <v>1736</v>
      </c>
      <c r="U53" s="348">
        <f t="shared" si="17"/>
        <v>0</v>
      </c>
      <c r="V53" s="384">
        <f t="shared" si="18"/>
        <v>1</v>
      </c>
      <c r="W53" s="348" t="str">
        <f>IF(U53+V53&gt;1,"CUMPLIDA",IF(V53=1,"EN TERMINO","VENCIDA"))</f>
        <v>EN TERMINO</v>
      </c>
      <c r="X53" s="348" t="str">
        <f>IF(W53="CUMPLIDA","CUMPLIDA",IF(W53="EN TERMINO","EN TERMINO","VENCIDA"))</f>
        <v>EN TERMINO</v>
      </c>
    </row>
    <row r="54" spans="1:24" ht="408.75" customHeight="1">
      <c r="A54" s="359">
        <v>3</v>
      </c>
      <c r="B54" s="650" t="s">
        <v>1626</v>
      </c>
      <c r="C54" s="349" t="s">
        <v>1508</v>
      </c>
      <c r="D54" s="356" t="s">
        <v>1520</v>
      </c>
      <c r="E54" s="360" t="s">
        <v>1521</v>
      </c>
      <c r="F54" s="349" t="s">
        <v>1522</v>
      </c>
      <c r="G54" s="349" t="s">
        <v>1523</v>
      </c>
      <c r="H54" s="358">
        <v>1</v>
      </c>
      <c r="I54" s="352">
        <v>43296</v>
      </c>
      <c r="J54" s="352">
        <v>43600</v>
      </c>
      <c r="K54" s="353">
        <f>+(J54-I54)/7</f>
        <v>43.428571428571431</v>
      </c>
      <c r="L54" s="349" t="s">
        <v>1519</v>
      </c>
      <c r="M54" s="358">
        <v>0</v>
      </c>
      <c r="N54" s="194">
        <f t="shared" ref="N54:N101" si="22">IF(M54/H54&gt;1,1,+M54/H54)</f>
        <v>0</v>
      </c>
      <c r="O54" s="192">
        <f t="shared" si="19"/>
        <v>0</v>
      </c>
      <c r="P54" s="192">
        <f t="shared" ca="1" si="20"/>
        <v>0</v>
      </c>
      <c r="Q54" s="192">
        <f t="shared" ca="1" si="21"/>
        <v>0</v>
      </c>
      <c r="R54" s="192"/>
      <c r="S54" s="348"/>
      <c r="T54" s="654" t="s">
        <v>1736</v>
      </c>
      <c r="U54" s="348">
        <f t="shared" si="17"/>
        <v>0</v>
      </c>
      <c r="V54" s="384">
        <f t="shared" si="18"/>
        <v>1</v>
      </c>
      <c r="W54" s="348" t="str">
        <f t="shared" ref="W54:W101" si="23">IF(U54+V54&gt;1,"CUMPLIDA",IF(V54=1,"EN TERMINO","VENCIDA"))</f>
        <v>EN TERMINO</v>
      </c>
      <c r="X54" s="348" t="str">
        <f>IF(W54="CUMPLIDA","CUMPLIDA",IF(W54="EN TERMINO","EN TERMINO","VENCIDA"))</f>
        <v>EN TERMINO</v>
      </c>
    </row>
    <row r="55" spans="1:24" ht="409.5">
      <c r="A55" s="355">
        <v>4</v>
      </c>
      <c r="B55" s="378" t="s">
        <v>1627</v>
      </c>
      <c r="C55" s="349" t="s">
        <v>1524</v>
      </c>
      <c r="D55" s="349" t="s">
        <v>1525</v>
      </c>
      <c r="E55" s="349" t="s">
        <v>1526</v>
      </c>
      <c r="F55" s="349" t="s">
        <v>1527</v>
      </c>
      <c r="G55" s="350" t="s">
        <v>766</v>
      </c>
      <c r="H55" s="351">
        <v>1</v>
      </c>
      <c r="I55" s="352">
        <v>43313</v>
      </c>
      <c r="J55" s="352">
        <v>43373</v>
      </c>
      <c r="K55" s="353">
        <v>9</v>
      </c>
      <c r="L55" s="354" t="s">
        <v>1528</v>
      </c>
      <c r="M55" s="385">
        <v>1</v>
      </c>
      <c r="N55" s="194">
        <f t="shared" si="22"/>
        <v>1</v>
      </c>
      <c r="O55" s="192">
        <f t="shared" si="19"/>
        <v>9</v>
      </c>
      <c r="P55" s="192">
        <f t="shared" ca="1" si="20"/>
        <v>9</v>
      </c>
      <c r="Q55" s="192">
        <f t="shared" ca="1" si="21"/>
        <v>9</v>
      </c>
      <c r="R55" s="192"/>
      <c r="S55" s="348"/>
      <c r="T55" s="654" t="s">
        <v>1943</v>
      </c>
      <c r="U55" s="348">
        <f t="shared" si="17"/>
        <v>2</v>
      </c>
      <c r="V55" s="384">
        <f t="shared" si="18"/>
        <v>0</v>
      </c>
      <c r="W55" s="348" t="str">
        <f t="shared" si="23"/>
        <v>CUMPLIDA</v>
      </c>
      <c r="X55" s="348" t="str">
        <f>IF(W55="CUMPLIDA","CUMPLIDA",IF(W55="EN TERMINO","EN TERMINO","VENCIDA"))</f>
        <v>CUMPLIDA</v>
      </c>
    </row>
    <row r="56" spans="1:24" s="375" customFormat="1" ht="195.75" customHeight="1">
      <c r="A56" s="734">
        <v>5</v>
      </c>
      <c r="B56" s="730" t="s">
        <v>1628</v>
      </c>
      <c r="C56" s="736" t="s">
        <v>360</v>
      </c>
      <c r="D56" s="739" t="s">
        <v>1529</v>
      </c>
      <c r="E56" s="748" t="s">
        <v>1530</v>
      </c>
      <c r="F56" s="349" t="s">
        <v>1531</v>
      </c>
      <c r="G56" s="349" t="s">
        <v>236</v>
      </c>
      <c r="H56" s="358">
        <v>1</v>
      </c>
      <c r="I56" s="352">
        <v>43282</v>
      </c>
      <c r="J56" s="352">
        <v>43646</v>
      </c>
      <c r="K56" s="353">
        <f t="shared" ref="K56:K75" si="24">(+J56-I56)/7</f>
        <v>52</v>
      </c>
      <c r="L56" s="349" t="s">
        <v>566</v>
      </c>
      <c r="M56" s="385">
        <v>100</v>
      </c>
      <c r="N56" s="194">
        <f t="shared" si="22"/>
        <v>1</v>
      </c>
      <c r="O56" s="192">
        <f t="shared" si="19"/>
        <v>52</v>
      </c>
      <c r="P56" s="192">
        <f t="shared" ca="1" si="20"/>
        <v>0</v>
      </c>
      <c r="Q56" s="192">
        <f t="shared" ca="1" si="21"/>
        <v>0</v>
      </c>
      <c r="R56" s="374"/>
      <c r="S56" s="373"/>
      <c r="T56" s="654" t="s">
        <v>2001</v>
      </c>
      <c r="U56" s="348">
        <f t="shared" si="17"/>
        <v>2</v>
      </c>
      <c r="V56" s="384">
        <f t="shared" si="18"/>
        <v>1</v>
      </c>
      <c r="W56" s="348" t="str">
        <f t="shared" si="23"/>
        <v>CUMPLIDA</v>
      </c>
      <c r="X56" s="692" t="str">
        <f>IF(W56&amp;W57&amp;W58="CUMPLIDA","CUMPLIDA",IF(OR(W56="VENCIDA",W57="VENCIDA",W58="VENCIDA"),"VENCIDA",IF(U56+U57+U58=6,"CUMPLIDA","EN TERMINO")))</f>
        <v>CUMPLIDA</v>
      </c>
    </row>
    <row r="57" spans="1:24" s="375" customFormat="1" ht="105.75" customHeight="1">
      <c r="A57" s="734"/>
      <c r="B57" s="735"/>
      <c r="C57" s="737"/>
      <c r="D57" s="740"/>
      <c r="E57" s="749"/>
      <c r="F57" s="349" t="s">
        <v>1532</v>
      </c>
      <c r="G57" s="349" t="s">
        <v>1533</v>
      </c>
      <c r="H57" s="358">
        <v>1</v>
      </c>
      <c r="I57" s="352">
        <v>43282</v>
      </c>
      <c r="J57" s="352">
        <v>43646</v>
      </c>
      <c r="K57" s="353">
        <f t="shared" si="24"/>
        <v>52</v>
      </c>
      <c r="L57" s="349" t="s">
        <v>1534</v>
      </c>
      <c r="M57" s="358">
        <v>1</v>
      </c>
      <c r="N57" s="194">
        <f t="shared" si="22"/>
        <v>1</v>
      </c>
      <c r="O57" s="192">
        <f t="shared" si="19"/>
        <v>52</v>
      </c>
      <c r="P57" s="192">
        <f t="shared" ca="1" si="20"/>
        <v>0</v>
      </c>
      <c r="Q57" s="192">
        <f t="shared" ca="1" si="21"/>
        <v>0</v>
      </c>
      <c r="R57" s="374"/>
      <c r="S57" s="373"/>
      <c r="T57" s="654" t="s">
        <v>1961</v>
      </c>
      <c r="U57" s="348">
        <f t="shared" si="17"/>
        <v>2</v>
      </c>
      <c r="V57" s="384">
        <f t="shared" si="18"/>
        <v>1</v>
      </c>
      <c r="W57" s="348" t="str">
        <f t="shared" si="23"/>
        <v>CUMPLIDA</v>
      </c>
      <c r="X57" s="692"/>
    </row>
    <row r="58" spans="1:24" s="375" customFormat="1" ht="105.75" customHeight="1">
      <c r="A58" s="734"/>
      <c r="B58" s="731"/>
      <c r="C58" s="738"/>
      <c r="D58" s="741"/>
      <c r="E58" s="750"/>
      <c r="F58" s="349" t="s">
        <v>1535</v>
      </c>
      <c r="G58" s="349" t="s">
        <v>1536</v>
      </c>
      <c r="H58" s="358">
        <v>1</v>
      </c>
      <c r="I58" s="352">
        <v>43282</v>
      </c>
      <c r="J58" s="352">
        <v>43646</v>
      </c>
      <c r="K58" s="353">
        <f t="shared" si="24"/>
        <v>52</v>
      </c>
      <c r="L58" s="349" t="s">
        <v>566</v>
      </c>
      <c r="M58" s="358">
        <v>1</v>
      </c>
      <c r="N58" s="194">
        <f t="shared" si="22"/>
        <v>1</v>
      </c>
      <c r="O58" s="192">
        <f t="shared" si="19"/>
        <v>52</v>
      </c>
      <c r="P58" s="192">
        <f t="shared" ca="1" si="20"/>
        <v>0</v>
      </c>
      <c r="Q58" s="192">
        <f t="shared" ca="1" si="21"/>
        <v>0</v>
      </c>
      <c r="R58" s="374"/>
      <c r="S58" s="373"/>
      <c r="T58" s="654" t="s">
        <v>1962</v>
      </c>
      <c r="U58" s="348">
        <f t="shared" si="17"/>
        <v>2</v>
      </c>
      <c r="V58" s="384">
        <f t="shared" si="18"/>
        <v>1</v>
      </c>
      <c r="W58" s="348" t="str">
        <f t="shared" si="23"/>
        <v>CUMPLIDA</v>
      </c>
      <c r="X58" s="692"/>
    </row>
    <row r="59" spans="1:24" s="375" customFormat="1" ht="144.75" customHeight="1">
      <c r="A59" s="734">
        <v>6</v>
      </c>
      <c r="B59" s="742" t="s">
        <v>1629</v>
      </c>
      <c r="C59" s="732" t="s">
        <v>1537</v>
      </c>
      <c r="D59" s="733" t="s">
        <v>1538</v>
      </c>
      <c r="E59" s="733" t="s">
        <v>1539</v>
      </c>
      <c r="F59" s="349" t="s">
        <v>1540</v>
      </c>
      <c r="G59" s="350" t="s">
        <v>1541</v>
      </c>
      <c r="H59" s="358">
        <v>1</v>
      </c>
      <c r="I59" s="352">
        <v>43282</v>
      </c>
      <c r="J59" s="352">
        <v>43373</v>
      </c>
      <c r="K59" s="353">
        <f t="shared" si="24"/>
        <v>13</v>
      </c>
      <c r="L59" s="354" t="s">
        <v>1542</v>
      </c>
      <c r="M59" s="358">
        <v>1</v>
      </c>
      <c r="N59" s="194">
        <f t="shared" si="22"/>
        <v>1</v>
      </c>
      <c r="O59" s="192">
        <f t="shared" si="19"/>
        <v>13</v>
      </c>
      <c r="P59" s="192">
        <f t="shared" ca="1" si="20"/>
        <v>13</v>
      </c>
      <c r="Q59" s="192">
        <f t="shared" ca="1" si="21"/>
        <v>13</v>
      </c>
      <c r="R59" s="374"/>
      <c r="S59" s="373"/>
      <c r="T59" s="654" t="s">
        <v>1944</v>
      </c>
      <c r="U59" s="348">
        <f t="shared" si="17"/>
        <v>2</v>
      </c>
      <c r="V59" s="384">
        <f t="shared" si="18"/>
        <v>0</v>
      </c>
      <c r="W59" s="348" t="str">
        <f t="shared" si="23"/>
        <v>CUMPLIDA</v>
      </c>
      <c r="X59" s="692" t="str">
        <f>IF(W59&amp;W60&amp;W61="CUMPLIDA","CUMPLIDA",IF(OR(W59="VENCIDA",W60="VENCIDA",W61="VENCIDA"),"VENCIDA",IF(U59+U60+U61=6,"CUMPLIDA","EN TERMINO")))</f>
        <v>CUMPLIDA</v>
      </c>
    </row>
    <row r="60" spans="1:24" s="375" customFormat="1" ht="144.75" customHeight="1">
      <c r="A60" s="734"/>
      <c r="B60" s="742"/>
      <c r="C60" s="732"/>
      <c r="D60" s="733"/>
      <c r="E60" s="733"/>
      <c r="F60" s="349" t="s">
        <v>1543</v>
      </c>
      <c r="G60" s="350" t="s">
        <v>1544</v>
      </c>
      <c r="H60" s="351">
        <v>1</v>
      </c>
      <c r="I60" s="352">
        <v>43282</v>
      </c>
      <c r="J60" s="352">
        <v>43373</v>
      </c>
      <c r="K60" s="353">
        <f t="shared" si="24"/>
        <v>13</v>
      </c>
      <c r="L60" s="354" t="s">
        <v>566</v>
      </c>
      <c r="M60" s="385">
        <v>1</v>
      </c>
      <c r="N60" s="194">
        <f t="shared" si="22"/>
        <v>1</v>
      </c>
      <c r="O60" s="192">
        <f t="shared" si="19"/>
        <v>13</v>
      </c>
      <c r="P60" s="192">
        <f t="shared" ca="1" si="20"/>
        <v>13</v>
      </c>
      <c r="Q60" s="192">
        <f t="shared" ca="1" si="21"/>
        <v>13</v>
      </c>
      <c r="R60" s="374"/>
      <c r="S60" s="373"/>
      <c r="T60" s="654" t="s">
        <v>1945</v>
      </c>
      <c r="U60" s="348">
        <f t="shared" si="17"/>
        <v>2</v>
      </c>
      <c r="V60" s="384">
        <f t="shared" si="18"/>
        <v>0</v>
      </c>
      <c r="W60" s="348" t="str">
        <f t="shared" si="23"/>
        <v>CUMPLIDA</v>
      </c>
      <c r="X60" s="692"/>
    </row>
    <row r="61" spans="1:24" s="375" customFormat="1" ht="144.75" customHeight="1">
      <c r="A61" s="734"/>
      <c r="B61" s="742"/>
      <c r="C61" s="732"/>
      <c r="D61" s="733"/>
      <c r="E61" s="733"/>
      <c r="F61" s="349" t="s">
        <v>1545</v>
      </c>
      <c r="G61" s="350" t="s">
        <v>1536</v>
      </c>
      <c r="H61" s="351">
        <v>1</v>
      </c>
      <c r="I61" s="352">
        <v>43282</v>
      </c>
      <c r="J61" s="352">
        <v>43465</v>
      </c>
      <c r="K61" s="353">
        <f t="shared" si="24"/>
        <v>26.142857142857142</v>
      </c>
      <c r="L61" s="354" t="s">
        <v>566</v>
      </c>
      <c r="M61" s="385">
        <v>1</v>
      </c>
      <c r="N61" s="194">
        <f t="shared" si="22"/>
        <v>1</v>
      </c>
      <c r="O61" s="192">
        <f t="shared" si="19"/>
        <v>26.142857142857142</v>
      </c>
      <c r="P61" s="192">
        <f t="shared" ca="1" si="20"/>
        <v>26.142857142857142</v>
      </c>
      <c r="Q61" s="192">
        <f t="shared" ca="1" si="21"/>
        <v>26.142857142857142</v>
      </c>
      <c r="R61" s="374"/>
      <c r="S61" s="373"/>
      <c r="T61" s="654" t="s">
        <v>1946</v>
      </c>
      <c r="U61" s="348">
        <f t="shared" si="17"/>
        <v>2</v>
      </c>
      <c r="V61" s="384">
        <f t="shared" si="18"/>
        <v>0</v>
      </c>
      <c r="W61" s="348" t="str">
        <f t="shared" si="23"/>
        <v>CUMPLIDA</v>
      </c>
      <c r="X61" s="692"/>
    </row>
    <row r="62" spans="1:24" s="375" customFormat="1" ht="186.75" customHeight="1">
      <c r="A62" s="734">
        <v>7</v>
      </c>
      <c r="B62" s="742" t="s">
        <v>1630</v>
      </c>
      <c r="C62" s="732" t="s">
        <v>360</v>
      </c>
      <c r="D62" s="733" t="s">
        <v>1546</v>
      </c>
      <c r="E62" s="349" t="s">
        <v>1547</v>
      </c>
      <c r="F62" s="349" t="s">
        <v>1548</v>
      </c>
      <c r="G62" s="350" t="s">
        <v>1549</v>
      </c>
      <c r="H62" s="351">
        <v>1</v>
      </c>
      <c r="I62" s="352">
        <v>43282</v>
      </c>
      <c r="J62" s="352">
        <v>43404</v>
      </c>
      <c r="K62" s="353">
        <f t="shared" si="24"/>
        <v>17.428571428571427</v>
      </c>
      <c r="L62" s="354" t="s">
        <v>1542</v>
      </c>
      <c r="M62" s="385">
        <v>1</v>
      </c>
      <c r="N62" s="194">
        <f t="shared" si="22"/>
        <v>1</v>
      </c>
      <c r="O62" s="192">
        <f t="shared" si="19"/>
        <v>17.428571428571427</v>
      </c>
      <c r="P62" s="192">
        <f t="shared" ca="1" si="20"/>
        <v>17.428571428571427</v>
      </c>
      <c r="Q62" s="192">
        <f t="shared" ca="1" si="21"/>
        <v>17.428571428571427</v>
      </c>
      <c r="R62" s="374"/>
      <c r="S62" s="373"/>
      <c r="T62" s="654" t="s">
        <v>1947</v>
      </c>
      <c r="U62" s="348">
        <f t="shared" si="17"/>
        <v>2</v>
      </c>
      <c r="V62" s="384">
        <f t="shared" si="18"/>
        <v>0</v>
      </c>
      <c r="W62" s="348" t="str">
        <f t="shared" si="23"/>
        <v>CUMPLIDA</v>
      </c>
      <c r="X62" s="692" t="str">
        <f>IF(W62&amp;W63="CUMPLIDA","CUMPLIDA",IF(OR(W62="VENCIDA",W63="VENCIDA"),"VENCIDA",IF(U62+U63=4,"CUMPLIDA","EN TERMINO")))</f>
        <v>CUMPLIDA</v>
      </c>
    </row>
    <row r="63" spans="1:24" s="375" customFormat="1" ht="186.75" customHeight="1">
      <c r="A63" s="734"/>
      <c r="B63" s="742"/>
      <c r="C63" s="732"/>
      <c r="D63" s="733"/>
      <c r="E63" s="349" t="s">
        <v>1550</v>
      </c>
      <c r="F63" s="349" t="s">
        <v>1551</v>
      </c>
      <c r="G63" s="350" t="s">
        <v>1549</v>
      </c>
      <c r="H63" s="351">
        <v>1</v>
      </c>
      <c r="I63" s="352">
        <v>43282</v>
      </c>
      <c r="J63" s="352">
        <v>43465</v>
      </c>
      <c r="K63" s="353">
        <f t="shared" si="24"/>
        <v>26.142857142857142</v>
      </c>
      <c r="L63" s="354" t="s">
        <v>1552</v>
      </c>
      <c r="M63" s="385">
        <v>1</v>
      </c>
      <c r="N63" s="194">
        <f t="shared" si="22"/>
        <v>1</v>
      </c>
      <c r="O63" s="192">
        <f t="shared" si="19"/>
        <v>26.142857142857142</v>
      </c>
      <c r="P63" s="192">
        <f t="shared" ca="1" si="20"/>
        <v>26.142857142857142</v>
      </c>
      <c r="Q63" s="192">
        <f t="shared" ca="1" si="21"/>
        <v>26.142857142857142</v>
      </c>
      <c r="R63" s="374"/>
      <c r="S63" s="373"/>
      <c r="T63" s="654" t="s">
        <v>1948</v>
      </c>
      <c r="U63" s="348">
        <f t="shared" si="17"/>
        <v>2</v>
      </c>
      <c r="V63" s="384">
        <f t="shared" si="18"/>
        <v>0</v>
      </c>
      <c r="W63" s="348" t="str">
        <f t="shared" si="23"/>
        <v>CUMPLIDA</v>
      </c>
      <c r="X63" s="692"/>
    </row>
    <row r="64" spans="1:24" s="375" customFormat="1" ht="249" customHeight="1">
      <c r="A64" s="728">
        <v>8</v>
      </c>
      <c r="B64" s="730" t="s">
        <v>1631</v>
      </c>
      <c r="C64" s="732" t="s">
        <v>360</v>
      </c>
      <c r="D64" s="733" t="s">
        <v>1553</v>
      </c>
      <c r="E64" s="733" t="s">
        <v>1554</v>
      </c>
      <c r="F64" s="349" t="s">
        <v>1555</v>
      </c>
      <c r="G64" s="349" t="s">
        <v>207</v>
      </c>
      <c r="H64" s="351">
        <v>1</v>
      </c>
      <c r="I64" s="352">
        <v>43313</v>
      </c>
      <c r="J64" s="352">
        <v>43708</v>
      </c>
      <c r="K64" s="353">
        <v>52</v>
      </c>
      <c r="L64" s="354" t="s">
        <v>1556</v>
      </c>
      <c r="M64" s="385">
        <v>0</v>
      </c>
      <c r="N64" s="194">
        <f t="shared" si="22"/>
        <v>0</v>
      </c>
      <c r="O64" s="192">
        <f t="shared" si="19"/>
        <v>0</v>
      </c>
      <c r="P64" s="192">
        <f t="shared" ca="1" si="20"/>
        <v>0</v>
      </c>
      <c r="Q64" s="192">
        <f t="shared" ca="1" si="21"/>
        <v>0</v>
      </c>
      <c r="R64" s="374"/>
      <c r="S64" s="373"/>
      <c r="T64" s="654" t="s">
        <v>1736</v>
      </c>
      <c r="U64" s="348">
        <f t="shared" si="17"/>
        <v>0</v>
      </c>
      <c r="V64" s="384">
        <f t="shared" si="18"/>
        <v>1</v>
      </c>
      <c r="W64" s="348" t="str">
        <f t="shared" si="23"/>
        <v>EN TERMINO</v>
      </c>
      <c r="X64" s="701" t="str">
        <f>IF(W64&amp;W65&amp;W66&amp;W67="CUMPLIDA","CUMPLIDA",IF(OR(W64="VENCIDA",W65="VENCIDA",W66="VENCIDA",W67="VENCIDA"),"VENCIDA",IF(U64+U65+U66+U67=8,"CUMPLIDA","EN TERMINO")))</f>
        <v>EN TERMINO</v>
      </c>
    </row>
    <row r="65" spans="1:24" s="375" customFormat="1" ht="157.5" customHeight="1">
      <c r="A65" s="743"/>
      <c r="B65" s="735"/>
      <c r="C65" s="732"/>
      <c r="D65" s="733"/>
      <c r="E65" s="733"/>
      <c r="F65" s="349" t="s">
        <v>1557</v>
      </c>
      <c r="G65" s="349" t="s">
        <v>1558</v>
      </c>
      <c r="H65" s="351">
        <v>25</v>
      </c>
      <c r="I65" s="352">
        <v>43313</v>
      </c>
      <c r="J65" s="352">
        <v>43708</v>
      </c>
      <c r="K65" s="353">
        <v>52</v>
      </c>
      <c r="L65" s="354" t="s">
        <v>1556</v>
      </c>
      <c r="M65" s="385">
        <v>0</v>
      </c>
      <c r="N65" s="194">
        <f t="shared" si="22"/>
        <v>0</v>
      </c>
      <c r="O65" s="192">
        <f t="shared" si="19"/>
        <v>0</v>
      </c>
      <c r="P65" s="192">
        <f t="shared" ca="1" si="20"/>
        <v>0</v>
      </c>
      <c r="Q65" s="192">
        <f t="shared" ca="1" si="21"/>
        <v>0</v>
      </c>
      <c r="R65" s="374"/>
      <c r="S65" s="373"/>
      <c r="T65" s="654" t="s">
        <v>1736</v>
      </c>
      <c r="U65" s="348">
        <f t="shared" si="17"/>
        <v>0</v>
      </c>
      <c r="V65" s="384">
        <f t="shared" si="18"/>
        <v>1</v>
      </c>
      <c r="W65" s="348" t="str">
        <f t="shared" si="23"/>
        <v>EN TERMINO</v>
      </c>
      <c r="X65" s="702"/>
    </row>
    <row r="66" spans="1:24" s="375" customFormat="1" ht="111" customHeight="1">
      <c r="A66" s="743"/>
      <c r="B66" s="735"/>
      <c r="C66" s="732"/>
      <c r="D66" s="733"/>
      <c r="E66" s="733"/>
      <c r="F66" s="361" t="s">
        <v>1559</v>
      </c>
      <c r="G66" s="362" t="s">
        <v>1560</v>
      </c>
      <c r="H66" s="675">
        <v>1</v>
      </c>
      <c r="I66" s="352">
        <v>43282</v>
      </c>
      <c r="J66" s="352">
        <v>43646</v>
      </c>
      <c r="K66" s="353">
        <f t="shared" si="24"/>
        <v>52</v>
      </c>
      <c r="L66" s="364" t="s">
        <v>1561</v>
      </c>
      <c r="M66" s="363">
        <v>0</v>
      </c>
      <c r="N66" s="194">
        <f t="shared" si="22"/>
        <v>0</v>
      </c>
      <c r="O66" s="192">
        <f t="shared" si="19"/>
        <v>0</v>
      </c>
      <c r="P66" s="192">
        <f t="shared" ca="1" si="20"/>
        <v>0</v>
      </c>
      <c r="Q66" s="192">
        <f t="shared" ca="1" si="21"/>
        <v>0</v>
      </c>
      <c r="R66" s="374"/>
      <c r="S66" s="373"/>
      <c r="T66" s="654" t="s">
        <v>1736</v>
      </c>
      <c r="U66" s="348">
        <f t="shared" si="17"/>
        <v>0</v>
      </c>
      <c r="V66" s="384">
        <f t="shared" si="18"/>
        <v>1</v>
      </c>
      <c r="W66" s="348" t="str">
        <f t="shared" si="23"/>
        <v>EN TERMINO</v>
      </c>
      <c r="X66" s="702"/>
    </row>
    <row r="67" spans="1:24" s="375" customFormat="1" ht="95.25" customHeight="1">
      <c r="A67" s="729"/>
      <c r="B67" s="731"/>
      <c r="C67" s="732"/>
      <c r="D67" s="733"/>
      <c r="E67" s="733"/>
      <c r="F67" s="361" t="s">
        <v>1562</v>
      </c>
      <c r="G67" s="362" t="s">
        <v>1536</v>
      </c>
      <c r="H67" s="675">
        <v>1</v>
      </c>
      <c r="I67" s="352">
        <v>43282</v>
      </c>
      <c r="J67" s="352">
        <v>43646</v>
      </c>
      <c r="K67" s="353">
        <f t="shared" si="24"/>
        <v>52</v>
      </c>
      <c r="L67" s="364" t="s">
        <v>566</v>
      </c>
      <c r="M67" s="363">
        <v>0</v>
      </c>
      <c r="N67" s="194">
        <f t="shared" si="22"/>
        <v>0</v>
      </c>
      <c r="O67" s="192">
        <f t="shared" si="19"/>
        <v>0</v>
      </c>
      <c r="P67" s="192">
        <f t="shared" ca="1" si="20"/>
        <v>0</v>
      </c>
      <c r="Q67" s="192">
        <f t="shared" ca="1" si="21"/>
        <v>0</v>
      </c>
      <c r="R67" s="374"/>
      <c r="S67" s="373"/>
      <c r="T67" s="654" t="s">
        <v>1736</v>
      </c>
      <c r="U67" s="348">
        <f t="shared" si="17"/>
        <v>0</v>
      </c>
      <c r="V67" s="384">
        <f t="shared" si="18"/>
        <v>1</v>
      </c>
      <c r="W67" s="348" t="str">
        <f t="shared" si="23"/>
        <v>EN TERMINO</v>
      </c>
      <c r="X67" s="703"/>
    </row>
    <row r="68" spans="1:24" s="375" customFormat="1" ht="106.5" customHeight="1">
      <c r="A68" s="734">
        <v>9</v>
      </c>
      <c r="B68" s="742" t="s">
        <v>1632</v>
      </c>
      <c r="C68" s="732" t="s">
        <v>360</v>
      </c>
      <c r="D68" s="733" t="s">
        <v>1563</v>
      </c>
      <c r="E68" s="733" t="s">
        <v>1564</v>
      </c>
      <c r="F68" s="349" t="s">
        <v>1565</v>
      </c>
      <c r="G68" s="350" t="s">
        <v>1566</v>
      </c>
      <c r="H68" s="351">
        <v>1</v>
      </c>
      <c r="I68" s="352">
        <v>43282</v>
      </c>
      <c r="J68" s="352">
        <v>43646</v>
      </c>
      <c r="K68" s="353">
        <f t="shared" si="24"/>
        <v>52</v>
      </c>
      <c r="L68" s="354" t="s">
        <v>1567</v>
      </c>
      <c r="M68" s="385">
        <v>0</v>
      </c>
      <c r="N68" s="194">
        <f t="shared" si="22"/>
        <v>0</v>
      </c>
      <c r="O68" s="192">
        <f t="shared" si="19"/>
        <v>0</v>
      </c>
      <c r="P68" s="192">
        <f t="shared" ca="1" si="20"/>
        <v>0</v>
      </c>
      <c r="Q68" s="192">
        <f t="shared" ca="1" si="21"/>
        <v>0</v>
      </c>
      <c r="R68" s="374"/>
      <c r="S68" s="373"/>
      <c r="T68" s="654" t="s">
        <v>1736</v>
      </c>
      <c r="U68" s="348">
        <f t="shared" si="17"/>
        <v>0</v>
      </c>
      <c r="V68" s="384">
        <f t="shared" si="18"/>
        <v>1</v>
      </c>
      <c r="W68" s="348" t="str">
        <f t="shared" si="23"/>
        <v>EN TERMINO</v>
      </c>
      <c r="X68" s="692" t="str">
        <f>IF(W68&amp;W69="CUMPLIDA","CUMPLIDA",IF(OR(W68="VENCIDA",W69="VENCIDA"),"VENCIDA",IF(U68+U69=4,"CUMPLIDA","EN TERMINO")))</f>
        <v>EN TERMINO</v>
      </c>
    </row>
    <row r="69" spans="1:24" s="375" customFormat="1" ht="106.5" customHeight="1">
      <c r="A69" s="734"/>
      <c r="B69" s="742"/>
      <c r="C69" s="732"/>
      <c r="D69" s="733"/>
      <c r="E69" s="733"/>
      <c r="F69" s="349" t="s">
        <v>1568</v>
      </c>
      <c r="G69" s="362" t="s">
        <v>1536</v>
      </c>
      <c r="H69" s="358">
        <v>1</v>
      </c>
      <c r="I69" s="352">
        <v>43282</v>
      </c>
      <c r="J69" s="352">
        <v>43646</v>
      </c>
      <c r="K69" s="353">
        <f t="shared" si="24"/>
        <v>52</v>
      </c>
      <c r="L69" s="364" t="s">
        <v>566</v>
      </c>
      <c r="M69" s="358">
        <v>0</v>
      </c>
      <c r="N69" s="194">
        <f t="shared" si="22"/>
        <v>0</v>
      </c>
      <c r="O69" s="192">
        <f t="shared" si="19"/>
        <v>0</v>
      </c>
      <c r="P69" s="192">
        <f t="shared" ca="1" si="20"/>
        <v>0</v>
      </c>
      <c r="Q69" s="192">
        <f t="shared" ca="1" si="21"/>
        <v>0</v>
      </c>
      <c r="R69" s="374"/>
      <c r="S69" s="373"/>
      <c r="T69" s="654" t="s">
        <v>1736</v>
      </c>
      <c r="U69" s="348">
        <f t="shared" si="17"/>
        <v>0</v>
      </c>
      <c r="V69" s="384">
        <f t="shared" si="18"/>
        <v>1</v>
      </c>
      <c r="W69" s="348" t="str">
        <f t="shared" si="23"/>
        <v>EN TERMINO</v>
      </c>
      <c r="X69" s="692"/>
    </row>
    <row r="70" spans="1:24" s="376" customFormat="1" ht="87.75" customHeight="1">
      <c r="A70" s="823">
        <v>10</v>
      </c>
      <c r="B70" s="742" t="s">
        <v>1633</v>
      </c>
      <c r="C70" s="824" t="s">
        <v>360</v>
      </c>
      <c r="D70" s="825" t="s">
        <v>1569</v>
      </c>
      <c r="E70" s="825" t="s">
        <v>1570</v>
      </c>
      <c r="F70" s="361" t="s">
        <v>1571</v>
      </c>
      <c r="G70" s="362" t="s">
        <v>1566</v>
      </c>
      <c r="H70" s="676">
        <v>1</v>
      </c>
      <c r="I70" s="352">
        <v>43282</v>
      </c>
      <c r="J70" s="352">
        <v>43646</v>
      </c>
      <c r="K70" s="353">
        <f t="shared" si="24"/>
        <v>52</v>
      </c>
      <c r="L70" s="364" t="s">
        <v>566</v>
      </c>
      <c r="M70" s="385">
        <v>1</v>
      </c>
      <c r="N70" s="194">
        <f t="shared" si="22"/>
        <v>1</v>
      </c>
      <c r="O70" s="192">
        <f t="shared" si="19"/>
        <v>52</v>
      </c>
      <c r="P70" s="192">
        <f t="shared" ca="1" si="20"/>
        <v>0</v>
      </c>
      <c r="Q70" s="192">
        <f t="shared" ca="1" si="21"/>
        <v>0</v>
      </c>
      <c r="R70" s="374"/>
      <c r="S70" s="373"/>
      <c r="T70" s="654" t="s">
        <v>2002</v>
      </c>
      <c r="U70" s="348">
        <f t="shared" si="17"/>
        <v>2</v>
      </c>
      <c r="V70" s="384">
        <f t="shared" si="18"/>
        <v>1</v>
      </c>
      <c r="W70" s="348" t="str">
        <f t="shared" si="23"/>
        <v>CUMPLIDA</v>
      </c>
      <c r="X70" s="692" t="str">
        <f>IF(W70&amp;W71="CUMPLIDA","CUMPLIDA",IF(OR(W70="VENCIDA",W71="VENCIDA"),"VENCIDA",IF(U70+U71=4,"CUMPLIDA","EN TERMINO")))</f>
        <v>CUMPLIDA</v>
      </c>
    </row>
    <row r="71" spans="1:24" s="376" customFormat="1" ht="82.5" customHeight="1">
      <c r="A71" s="823"/>
      <c r="B71" s="742"/>
      <c r="C71" s="824"/>
      <c r="D71" s="825"/>
      <c r="E71" s="825"/>
      <c r="F71" s="349" t="s">
        <v>1572</v>
      </c>
      <c r="G71" s="362" t="s">
        <v>1536</v>
      </c>
      <c r="H71" s="676">
        <v>1</v>
      </c>
      <c r="I71" s="352">
        <v>43282</v>
      </c>
      <c r="J71" s="352">
        <v>43646</v>
      </c>
      <c r="K71" s="353">
        <f t="shared" si="24"/>
        <v>52</v>
      </c>
      <c r="L71" s="364" t="s">
        <v>566</v>
      </c>
      <c r="M71" s="385">
        <v>1</v>
      </c>
      <c r="N71" s="194">
        <f t="shared" si="22"/>
        <v>1</v>
      </c>
      <c r="O71" s="192">
        <f t="shared" si="19"/>
        <v>52</v>
      </c>
      <c r="P71" s="192">
        <f t="shared" ca="1" si="20"/>
        <v>0</v>
      </c>
      <c r="Q71" s="192">
        <f t="shared" ca="1" si="21"/>
        <v>0</v>
      </c>
      <c r="R71" s="374"/>
      <c r="S71" s="373"/>
      <c r="T71" s="654" t="s">
        <v>1961</v>
      </c>
      <c r="U71" s="348">
        <f t="shared" si="17"/>
        <v>2</v>
      </c>
      <c r="V71" s="384">
        <f t="shared" si="18"/>
        <v>1</v>
      </c>
      <c r="W71" s="348" t="str">
        <f t="shared" si="23"/>
        <v>CUMPLIDA</v>
      </c>
      <c r="X71" s="692"/>
    </row>
    <row r="72" spans="1:24" s="376" customFormat="1" ht="222.75" customHeight="1">
      <c r="A72" s="823">
        <v>11</v>
      </c>
      <c r="B72" s="742" t="s">
        <v>1634</v>
      </c>
      <c r="C72" s="824" t="s">
        <v>360</v>
      </c>
      <c r="D72" s="825" t="s">
        <v>1569</v>
      </c>
      <c r="E72" s="825" t="s">
        <v>1570</v>
      </c>
      <c r="F72" s="361" t="s">
        <v>1573</v>
      </c>
      <c r="G72" s="362" t="s">
        <v>1566</v>
      </c>
      <c r="H72" s="676">
        <v>1</v>
      </c>
      <c r="I72" s="352">
        <v>43282</v>
      </c>
      <c r="J72" s="352">
        <v>43646</v>
      </c>
      <c r="K72" s="353">
        <f t="shared" si="24"/>
        <v>52</v>
      </c>
      <c r="L72" s="364" t="s">
        <v>566</v>
      </c>
      <c r="M72" s="385">
        <v>1</v>
      </c>
      <c r="N72" s="194">
        <f t="shared" si="22"/>
        <v>1</v>
      </c>
      <c r="O72" s="192">
        <f t="shared" si="19"/>
        <v>52</v>
      </c>
      <c r="P72" s="192">
        <f t="shared" ca="1" si="20"/>
        <v>0</v>
      </c>
      <c r="Q72" s="192">
        <f t="shared" ca="1" si="21"/>
        <v>0</v>
      </c>
      <c r="R72" s="380"/>
      <c r="S72" s="381"/>
      <c r="T72" s="654" t="s">
        <v>1963</v>
      </c>
      <c r="U72" s="348">
        <f t="shared" si="17"/>
        <v>2</v>
      </c>
      <c r="V72" s="384">
        <f t="shared" si="18"/>
        <v>1</v>
      </c>
      <c r="W72" s="348" t="str">
        <f t="shared" si="23"/>
        <v>CUMPLIDA</v>
      </c>
      <c r="X72" s="692" t="str">
        <f>IF(W72&amp;W73="CUMPLIDA","CUMPLIDA",IF(OR(W72="VENCIDA",W73="VENCIDA"),"VENCIDA",IF(U72+U73=4,"CUMPLIDA","EN TERMINO")))</f>
        <v>CUMPLIDA</v>
      </c>
    </row>
    <row r="73" spans="1:24" s="376" customFormat="1" ht="216.75" customHeight="1">
      <c r="A73" s="823"/>
      <c r="B73" s="742"/>
      <c r="C73" s="824"/>
      <c r="D73" s="825"/>
      <c r="E73" s="825"/>
      <c r="F73" s="349" t="s">
        <v>1572</v>
      </c>
      <c r="G73" s="362" t="s">
        <v>1536</v>
      </c>
      <c r="H73" s="676">
        <v>1</v>
      </c>
      <c r="I73" s="352">
        <v>43282</v>
      </c>
      <c r="J73" s="352">
        <v>43646</v>
      </c>
      <c r="K73" s="353">
        <f t="shared" si="24"/>
        <v>52</v>
      </c>
      <c r="L73" s="364" t="s">
        <v>566</v>
      </c>
      <c r="M73" s="385">
        <v>1</v>
      </c>
      <c r="N73" s="194">
        <f t="shared" si="22"/>
        <v>1</v>
      </c>
      <c r="O73" s="192">
        <f t="shared" si="19"/>
        <v>52</v>
      </c>
      <c r="P73" s="192">
        <f t="shared" ca="1" si="20"/>
        <v>0</v>
      </c>
      <c r="Q73" s="192">
        <f t="shared" ca="1" si="21"/>
        <v>0</v>
      </c>
      <c r="R73" s="380"/>
      <c r="S73" s="381"/>
      <c r="T73" s="654" t="s">
        <v>1964</v>
      </c>
      <c r="U73" s="348">
        <f t="shared" si="17"/>
        <v>2</v>
      </c>
      <c r="V73" s="384">
        <f t="shared" si="18"/>
        <v>1</v>
      </c>
      <c r="W73" s="348" t="str">
        <f t="shared" si="23"/>
        <v>CUMPLIDA</v>
      </c>
      <c r="X73" s="692"/>
    </row>
    <row r="74" spans="1:24" s="376" customFormat="1" ht="146.25" customHeight="1">
      <c r="A74" s="823">
        <v>12</v>
      </c>
      <c r="B74" s="742" t="s">
        <v>1635</v>
      </c>
      <c r="C74" s="824" t="s">
        <v>360</v>
      </c>
      <c r="D74" s="825" t="s">
        <v>1574</v>
      </c>
      <c r="E74" s="825" t="s">
        <v>1570</v>
      </c>
      <c r="F74" s="361" t="s">
        <v>1573</v>
      </c>
      <c r="G74" s="362" t="s">
        <v>1566</v>
      </c>
      <c r="H74" s="676">
        <v>1</v>
      </c>
      <c r="I74" s="352">
        <v>43282</v>
      </c>
      <c r="J74" s="352">
        <v>43646</v>
      </c>
      <c r="K74" s="353">
        <f t="shared" si="24"/>
        <v>52</v>
      </c>
      <c r="L74" s="364" t="s">
        <v>566</v>
      </c>
      <c r="M74" s="385">
        <v>0</v>
      </c>
      <c r="N74" s="194">
        <f t="shared" si="22"/>
        <v>0</v>
      </c>
      <c r="O74" s="192">
        <f t="shared" si="19"/>
        <v>0</v>
      </c>
      <c r="P74" s="192">
        <f t="shared" ca="1" si="20"/>
        <v>0</v>
      </c>
      <c r="Q74" s="192">
        <f t="shared" ca="1" si="21"/>
        <v>0</v>
      </c>
      <c r="R74" s="380"/>
      <c r="S74" s="381"/>
      <c r="T74" s="654" t="s">
        <v>1736</v>
      </c>
      <c r="U74" s="348">
        <f t="shared" si="17"/>
        <v>0</v>
      </c>
      <c r="V74" s="384">
        <f t="shared" si="18"/>
        <v>1</v>
      </c>
      <c r="W74" s="348" t="str">
        <f t="shared" si="23"/>
        <v>EN TERMINO</v>
      </c>
      <c r="X74" s="692" t="str">
        <f>IF(W74&amp;W75="CUMPLIDA","CUMPLIDA",IF(OR(W74="VENCIDA",W75="VENCIDA"),"VENCIDA",IF(U74+U75=4,"CUMPLIDA","EN TERMINO")))</f>
        <v>EN TERMINO</v>
      </c>
    </row>
    <row r="75" spans="1:24" s="376" customFormat="1" ht="146.25" customHeight="1">
      <c r="A75" s="823"/>
      <c r="B75" s="742"/>
      <c r="C75" s="824"/>
      <c r="D75" s="825"/>
      <c r="E75" s="825"/>
      <c r="F75" s="349" t="s">
        <v>1572</v>
      </c>
      <c r="G75" s="362" t="s">
        <v>1536</v>
      </c>
      <c r="H75" s="676">
        <v>1</v>
      </c>
      <c r="I75" s="352">
        <v>43282</v>
      </c>
      <c r="J75" s="352">
        <v>43646</v>
      </c>
      <c r="K75" s="353">
        <f t="shared" si="24"/>
        <v>52</v>
      </c>
      <c r="L75" s="364" t="s">
        <v>566</v>
      </c>
      <c r="M75" s="385">
        <v>0</v>
      </c>
      <c r="N75" s="194">
        <f t="shared" si="22"/>
        <v>0</v>
      </c>
      <c r="O75" s="192">
        <f t="shared" si="19"/>
        <v>0</v>
      </c>
      <c r="P75" s="192">
        <f t="shared" ca="1" si="20"/>
        <v>0</v>
      </c>
      <c r="Q75" s="192">
        <f t="shared" ca="1" si="21"/>
        <v>0</v>
      </c>
      <c r="R75" s="380"/>
      <c r="S75" s="381"/>
      <c r="T75" s="654" t="s">
        <v>1736</v>
      </c>
      <c r="U75" s="348">
        <f t="shared" si="17"/>
        <v>0</v>
      </c>
      <c r="V75" s="384">
        <f t="shared" si="18"/>
        <v>1</v>
      </c>
      <c r="W75" s="348" t="str">
        <f t="shared" si="23"/>
        <v>EN TERMINO</v>
      </c>
      <c r="X75" s="692"/>
    </row>
    <row r="76" spans="1:24" ht="337.5" customHeight="1">
      <c r="A76" s="359">
        <v>13</v>
      </c>
      <c r="B76" s="378" t="s">
        <v>1636</v>
      </c>
      <c r="C76" s="349" t="s">
        <v>360</v>
      </c>
      <c r="D76" s="349" t="s">
        <v>1575</v>
      </c>
      <c r="E76" s="349" t="s">
        <v>1576</v>
      </c>
      <c r="F76" s="349" t="s">
        <v>1577</v>
      </c>
      <c r="G76" s="349" t="s">
        <v>1578</v>
      </c>
      <c r="H76" s="351">
        <v>1</v>
      </c>
      <c r="I76" s="352">
        <v>43290</v>
      </c>
      <c r="J76" s="352">
        <v>43312</v>
      </c>
      <c r="K76" s="353">
        <v>4</v>
      </c>
      <c r="L76" s="354" t="s">
        <v>1579</v>
      </c>
      <c r="M76" s="385">
        <v>1</v>
      </c>
      <c r="N76" s="194">
        <f t="shared" si="22"/>
        <v>1</v>
      </c>
      <c r="O76" s="192">
        <f t="shared" si="19"/>
        <v>4</v>
      </c>
      <c r="P76" s="192">
        <f t="shared" ca="1" si="20"/>
        <v>4</v>
      </c>
      <c r="Q76" s="192">
        <f t="shared" ca="1" si="21"/>
        <v>4</v>
      </c>
      <c r="R76" s="192"/>
      <c r="S76" s="348"/>
      <c r="T76" s="654" t="s">
        <v>1949</v>
      </c>
      <c r="U76" s="348">
        <f t="shared" si="17"/>
        <v>2</v>
      </c>
      <c r="V76" s="384">
        <f t="shared" si="18"/>
        <v>0</v>
      </c>
      <c r="W76" s="348" t="str">
        <f t="shared" si="23"/>
        <v>CUMPLIDA</v>
      </c>
      <c r="X76" s="348" t="str">
        <f>IF(W76="CUMPLIDA","CUMPLIDA",IF(W76="EN TERMINO","EN TERMINO","VENCIDA"))</f>
        <v>CUMPLIDA</v>
      </c>
    </row>
    <row r="77" spans="1:24" ht="409.5" customHeight="1">
      <c r="A77" s="355">
        <v>14</v>
      </c>
      <c r="B77" s="378" t="s">
        <v>1637</v>
      </c>
      <c r="C77" s="349" t="s">
        <v>360</v>
      </c>
      <c r="D77" s="349" t="s">
        <v>1580</v>
      </c>
      <c r="E77" s="349" t="s">
        <v>1581</v>
      </c>
      <c r="F77" s="349" t="s">
        <v>1582</v>
      </c>
      <c r="G77" s="349" t="s">
        <v>1578</v>
      </c>
      <c r="H77" s="351">
        <v>1</v>
      </c>
      <c r="I77" s="352">
        <v>43290</v>
      </c>
      <c r="J77" s="352">
        <v>43312</v>
      </c>
      <c r="K77" s="353">
        <v>4</v>
      </c>
      <c r="L77" s="354" t="s">
        <v>1579</v>
      </c>
      <c r="M77" s="385">
        <v>1</v>
      </c>
      <c r="N77" s="194">
        <f t="shared" si="22"/>
        <v>1</v>
      </c>
      <c r="O77" s="192">
        <f t="shared" si="19"/>
        <v>4</v>
      </c>
      <c r="P77" s="192">
        <f t="shared" ca="1" si="20"/>
        <v>4</v>
      </c>
      <c r="Q77" s="192">
        <f t="shared" ca="1" si="21"/>
        <v>4</v>
      </c>
      <c r="R77" s="192"/>
      <c r="S77" s="348"/>
      <c r="T77" s="654" t="s">
        <v>1950</v>
      </c>
      <c r="U77" s="348">
        <f t="shared" si="17"/>
        <v>2</v>
      </c>
      <c r="V77" s="384">
        <f t="shared" si="18"/>
        <v>0</v>
      </c>
      <c r="W77" s="348" t="str">
        <f t="shared" si="23"/>
        <v>CUMPLIDA</v>
      </c>
      <c r="X77" s="348" t="str">
        <f>IF(W77="CUMPLIDA","CUMPLIDA",IF(W77="EN TERMINO","EN TERMINO","VENCIDA"))</f>
        <v>CUMPLIDA</v>
      </c>
    </row>
    <row r="78" spans="1:24" s="375" customFormat="1" ht="93" customHeight="1">
      <c r="A78" s="734">
        <v>15</v>
      </c>
      <c r="B78" s="742" t="s">
        <v>1638</v>
      </c>
      <c r="C78" s="732" t="s">
        <v>360</v>
      </c>
      <c r="D78" s="733" t="s">
        <v>1583</v>
      </c>
      <c r="E78" s="733" t="s">
        <v>1584</v>
      </c>
      <c r="F78" s="349" t="s">
        <v>1585</v>
      </c>
      <c r="G78" s="350" t="s">
        <v>236</v>
      </c>
      <c r="H78" s="351">
        <v>4</v>
      </c>
      <c r="I78" s="352">
        <v>43282</v>
      </c>
      <c r="J78" s="352">
        <v>43646</v>
      </c>
      <c r="K78" s="353">
        <f t="shared" ref="K78:K101" si="25">(+J78-I78)/7</f>
        <v>52</v>
      </c>
      <c r="L78" s="364" t="s">
        <v>566</v>
      </c>
      <c r="M78" s="385">
        <v>2</v>
      </c>
      <c r="N78" s="194">
        <f t="shared" si="22"/>
        <v>0.5</v>
      </c>
      <c r="O78" s="192">
        <f t="shared" si="19"/>
        <v>26</v>
      </c>
      <c r="P78" s="192">
        <f t="shared" ca="1" si="20"/>
        <v>0</v>
      </c>
      <c r="Q78" s="192">
        <f t="shared" ca="1" si="21"/>
        <v>0</v>
      </c>
      <c r="R78" s="374"/>
      <c r="S78" s="373"/>
      <c r="T78" s="1009" t="s">
        <v>2003</v>
      </c>
      <c r="U78" s="348">
        <f t="shared" si="17"/>
        <v>0</v>
      </c>
      <c r="V78" s="384">
        <f t="shared" si="18"/>
        <v>1</v>
      </c>
      <c r="W78" s="348" t="str">
        <f t="shared" si="23"/>
        <v>EN TERMINO</v>
      </c>
      <c r="X78" s="692" t="str">
        <f>IF(W78&amp;W79="CUMPLIDA","CUMPLIDA",IF(OR(W78="VENCIDA",W79="VENCIDA"),"VENCIDA",IF(U78+U79=4,"CUMPLIDA","EN TERMINO")))</f>
        <v>EN TERMINO</v>
      </c>
    </row>
    <row r="79" spans="1:24" s="375" customFormat="1" ht="272.25" customHeight="1">
      <c r="A79" s="734"/>
      <c r="B79" s="742"/>
      <c r="C79" s="732"/>
      <c r="D79" s="733"/>
      <c r="E79" s="733"/>
      <c r="F79" s="349" t="s">
        <v>1586</v>
      </c>
      <c r="G79" s="350" t="s">
        <v>1587</v>
      </c>
      <c r="H79" s="351">
        <v>26</v>
      </c>
      <c r="I79" s="352">
        <v>43282</v>
      </c>
      <c r="J79" s="352">
        <v>43646</v>
      </c>
      <c r="K79" s="353">
        <f t="shared" si="25"/>
        <v>52</v>
      </c>
      <c r="L79" s="364" t="s">
        <v>566</v>
      </c>
      <c r="M79" s="385">
        <v>26</v>
      </c>
      <c r="N79" s="194">
        <f t="shared" si="22"/>
        <v>1</v>
      </c>
      <c r="O79" s="192">
        <f t="shared" si="19"/>
        <v>52</v>
      </c>
      <c r="P79" s="192">
        <f t="shared" ca="1" si="20"/>
        <v>0</v>
      </c>
      <c r="Q79" s="192">
        <f t="shared" ca="1" si="21"/>
        <v>0</v>
      </c>
      <c r="R79" s="374"/>
      <c r="S79" s="373"/>
      <c r="T79" s="655" t="s">
        <v>1951</v>
      </c>
      <c r="U79" s="348">
        <f t="shared" si="17"/>
        <v>2</v>
      </c>
      <c r="V79" s="384">
        <f t="shared" si="18"/>
        <v>1</v>
      </c>
      <c r="W79" s="348" t="str">
        <f t="shared" si="23"/>
        <v>CUMPLIDA</v>
      </c>
      <c r="X79" s="692"/>
    </row>
    <row r="80" spans="1:24" s="375" customFormat="1" ht="198" customHeight="1">
      <c r="A80" s="747">
        <v>16</v>
      </c>
      <c r="B80" s="744" t="s">
        <v>1639</v>
      </c>
      <c r="C80" s="745" t="s">
        <v>360</v>
      </c>
      <c r="D80" s="733" t="s">
        <v>1588</v>
      </c>
      <c r="E80" s="746" t="s">
        <v>1589</v>
      </c>
      <c r="F80" s="349" t="s">
        <v>1590</v>
      </c>
      <c r="G80" s="350" t="s">
        <v>207</v>
      </c>
      <c r="H80" s="358">
        <v>1</v>
      </c>
      <c r="I80" s="352">
        <v>43282</v>
      </c>
      <c r="J80" s="352">
        <v>43404</v>
      </c>
      <c r="K80" s="353">
        <f t="shared" si="25"/>
        <v>17.428571428571427</v>
      </c>
      <c r="L80" s="364" t="s">
        <v>566</v>
      </c>
      <c r="M80" s="358">
        <v>1</v>
      </c>
      <c r="N80" s="194">
        <f t="shared" si="22"/>
        <v>1</v>
      </c>
      <c r="O80" s="192">
        <f t="shared" si="19"/>
        <v>17.428571428571427</v>
      </c>
      <c r="P80" s="192">
        <f t="shared" ca="1" si="20"/>
        <v>17.428571428571427</v>
      </c>
      <c r="Q80" s="192">
        <f t="shared" ca="1" si="21"/>
        <v>17.428571428571427</v>
      </c>
      <c r="R80" s="374"/>
      <c r="S80" s="373"/>
      <c r="T80" s="654" t="s">
        <v>1952</v>
      </c>
      <c r="U80" s="348">
        <f t="shared" si="17"/>
        <v>2</v>
      </c>
      <c r="V80" s="384">
        <f t="shared" si="18"/>
        <v>0</v>
      </c>
      <c r="W80" s="348" t="str">
        <f t="shared" si="23"/>
        <v>CUMPLIDA</v>
      </c>
      <c r="X80" s="692" t="str">
        <f>IF(W80&amp;W81="CUMPLIDA","CUMPLIDA",IF(OR(W80="VENCIDA",W81="VENCIDA"),"VENCIDA",IF(U80+U81=4,"CUMPLIDA","EN TERMINO")))</f>
        <v>EN TERMINO</v>
      </c>
    </row>
    <row r="81" spans="1:24" s="377" customFormat="1" ht="141" customHeight="1">
      <c r="A81" s="747"/>
      <c r="B81" s="744"/>
      <c r="C81" s="745"/>
      <c r="D81" s="733"/>
      <c r="E81" s="746"/>
      <c r="F81" s="365" t="s">
        <v>1591</v>
      </c>
      <c r="G81" s="366" t="s">
        <v>1592</v>
      </c>
      <c r="H81" s="677">
        <v>1</v>
      </c>
      <c r="I81" s="352">
        <v>43435</v>
      </c>
      <c r="J81" s="352">
        <v>43524</v>
      </c>
      <c r="K81" s="353">
        <f t="shared" si="25"/>
        <v>12.714285714285714</v>
      </c>
      <c r="L81" s="364" t="s">
        <v>566</v>
      </c>
      <c r="M81" s="385">
        <v>0</v>
      </c>
      <c r="N81" s="194">
        <f t="shared" si="22"/>
        <v>0</v>
      </c>
      <c r="O81" s="192">
        <f t="shared" si="19"/>
        <v>0</v>
      </c>
      <c r="P81" s="192">
        <f t="shared" ca="1" si="20"/>
        <v>0</v>
      </c>
      <c r="Q81" s="192">
        <f t="shared" ca="1" si="21"/>
        <v>0</v>
      </c>
      <c r="R81" s="382"/>
      <c r="S81" s="383"/>
      <c r="T81" s="654" t="s">
        <v>1736</v>
      </c>
      <c r="U81" s="348">
        <f t="shared" si="17"/>
        <v>0</v>
      </c>
      <c r="V81" s="384">
        <f t="shared" si="18"/>
        <v>1</v>
      </c>
      <c r="W81" s="348" t="str">
        <f t="shared" si="23"/>
        <v>EN TERMINO</v>
      </c>
      <c r="X81" s="692"/>
    </row>
    <row r="82" spans="1:24" s="377" customFormat="1" ht="193.5" customHeight="1">
      <c r="A82" s="747">
        <v>17</v>
      </c>
      <c r="B82" s="744" t="s">
        <v>1640</v>
      </c>
      <c r="C82" s="745" t="s">
        <v>360</v>
      </c>
      <c r="D82" s="746" t="s">
        <v>1593</v>
      </c>
      <c r="E82" s="746" t="s">
        <v>1594</v>
      </c>
      <c r="F82" s="365" t="s">
        <v>1595</v>
      </c>
      <c r="G82" s="366" t="s">
        <v>207</v>
      </c>
      <c r="H82" s="677">
        <v>1</v>
      </c>
      <c r="I82" s="352">
        <v>43282</v>
      </c>
      <c r="J82" s="352">
        <v>43465</v>
      </c>
      <c r="K82" s="353">
        <f t="shared" si="25"/>
        <v>26.142857142857142</v>
      </c>
      <c r="L82" s="364" t="s">
        <v>566</v>
      </c>
      <c r="M82" s="385">
        <v>1</v>
      </c>
      <c r="N82" s="194">
        <f t="shared" si="22"/>
        <v>1</v>
      </c>
      <c r="O82" s="192">
        <f t="shared" si="19"/>
        <v>26.142857142857142</v>
      </c>
      <c r="P82" s="192">
        <f t="shared" ca="1" si="20"/>
        <v>26.142857142857142</v>
      </c>
      <c r="Q82" s="192">
        <f t="shared" ca="1" si="21"/>
        <v>26.142857142857142</v>
      </c>
      <c r="R82" s="382"/>
      <c r="S82" s="383"/>
      <c r="T82" s="652" t="s">
        <v>1953</v>
      </c>
      <c r="U82" s="348">
        <f t="shared" si="17"/>
        <v>2</v>
      </c>
      <c r="V82" s="384">
        <f t="shared" si="18"/>
        <v>0</v>
      </c>
      <c r="W82" s="348" t="str">
        <f t="shared" si="23"/>
        <v>CUMPLIDA</v>
      </c>
      <c r="X82" s="692" t="str">
        <f>IF(W82&amp;W83&amp;W84="CUMPLIDA","CUMPLIDA",IF(OR(W82="VENCIDA",W83="VENCIDA",W84="VENCIDA"),"VENCIDA",IF(U82+U83+U84=6,"CUMPLIDA","EN TERMINO")))</f>
        <v>CUMPLIDA</v>
      </c>
    </row>
    <row r="83" spans="1:24" s="377" customFormat="1" ht="170.25" customHeight="1">
      <c r="A83" s="747"/>
      <c r="B83" s="744"/>
      <c r="C83" s="745"/>
      <c r="D83" s="746"/>
      <c r="E83" s="746"/>
      <c r="F83" s="365" t="s">
        <v>1596</v>
      </c>
      <c r="G83" s="366" t="s">
        <v>948</v>
      </c>
      <c r="H83" s="677">
        <v>4</v>
      </c>
      <c r="I83" s="352">
        <v>43282</v>
      </c>
      <c r="J83" s="352">
        <v>43646</v>
      </c>
      <c r="K83" s="353">
        <f t="shared" si="25"/>
        <v>52</v>
      </c>
      <c r="L83" s="364" t="s">
        <v>1597</v>
      </c>
      <c r="M83" s="385">
        <v>4</v>
      </c>
      <c r="N83" s="194">
        <f t="shared" si="22"/>
        <v>1</v>
      </c>
      <c r="O83" s="192">
        <f t="shared" si="19"/>
        <v>52</v>
      </c>
      <c r="P83" s="192">
        <f t="shared" ca="1" si="20"/>
        <v>0</v>
      </c>
      <c r="Q83" s="192">
        <f t="shared" ca="1" si="21"/>
        <v>0</v>
      </c>
      <c r="R83" s="382"/>
      <c r="S83" s="383"/>
      <c r="T83" s="652" t="s">
        <v>1954</v>
      </c>
      <c r="U83" s="348">
        <f t="shared" si="17"/>
        <v>2</v>
      </c>
      <c r="V83" s="384">
        <f t="shared" si="18"/>
        <v>1</v>
      </c>
      <c r="W83" s="348" t="str">
        <f t="shared" si="23"/>
        <v>CUMPLIDA</v>
      </c>
      <c r="X83" s="692"/>
    </row>
    <row r="84" spans="1:24" s="377" customFormat="1" ht="89.25" customHeight="1">
      <c r="A84" s="747"/>
      <c r="B84" s="744"/>
      <c r="C84" s="745"/>
      <c r="D84" s="746"/>
      <c r="E84" s="746"/>
      <c r="F84" s="365" t="s">
        <v>1598</v>
      </c>
      <c r="G84" s="366" t="s">
        <v>1536</v>
      </c>
      <c r="H84" s="678">
        <v>1</v>
      </c>
      <c r="I84" s="352">
        <v>43282</v>
      </c>
      <c r="J84" s="352">
        <v>43646</v>
      </c>
      <c r="K84" s="353">
        <f t="shared" si="25"/>
        <v>52</v>
      </c>
      <c r="L84" s="364" t="s">
        <v>566</v>
      </c>
      <c r="M84" s="367">
        <v>1</v>
      </c>
      <c r="N84" s="194">
        <f t="shared" si="22"/>
        <v>1</v>
      </c>
      <c r="O84" s="192">
        <f t="shared" si="19"/>
        <v>52</v>
      </c>
      <c r="P84" s="192">
        <f t="shared" ca="1" si="20"/>
        <v>0</v>
      </c>
      <c r="Q84" s="192">
        <f t="shared" ca="1" si="21"/>
        <v>0</v>
      </c>
      <c r="R84" s="382"/>
      <c r="S84" s="383"/>
      <c r="T84" s="652" t="s">
        <v>1955</v>
      </c>
      <c r="U84" s="348">
        <f t="shared" si="17"/>
        <v>2</v>
      </c>
      <c r="V84" s="384">
        <f t="shared" si="18"/>
        <v>1</v>
      </c>
      <c r="W84" s="348" t="str">
        <f t="shared" si="23"/>
        <v>CUMPLIDA</v>
      </c>
      <c r="X84" s="692"/>
    </row>
    <row r="85" spans="1:24" s="377" customFormat="1" ht="387" customHeight="1">
      <c r="A85" s="747">
        <v>18</v>
      </c>
      <c r="B85" s="744" t="s">
        <v>1641</v>
      </c>
      <c r="C85" s="745" t="s">
        <v>360</v>
      </c>
      <c r="D85" s="746" t="s">
        <v>1599</v>
      </c>
      <c r="E85" s="365" t="s">
        <v>1600</v>
      </c>
      <c r="F85" s="365" t="s">
        <v>1601</v>
      </c>
      <c r="G85" s="366" t="s">
        <v>448</v>
      </c>
      <c r="H85" s="677">
        <v>2</v>
      </c>
      <c r="I85" s="352">
        <v>43282</v>
      </c>
      <c r="J85" s="352">
        <v>43465</v>
      </c>
      <c r="K85" s="353">
        <f t="shared" si="25"/>
        <v>26.142857142857142</v>
      </c>
      <c r="L85" s="368" t="s">
        <v>1602</v>
      </c>
      <c r="M85" s="385">
        <v>2</v>
      </c>
      <c r="N85" s="194">
        <f t="shared" si="22"/>
        <v>1</v>
      </c>
      <c r="O85" s="192">
        <f t="shared" si="19"/>
        <v>26.142857142857142</v>
      </c>
      <c r="P85" s="192">
        <f t="shared" ca="1" si="20"/>
        <v>26.142857142857142</v>
      </c>
      <c r="Q85" s="192">
        <f t="shared" ca="1" si="21"/>
        <v>26.142857142857142</v>
      </c>
      <c r="R85" s="382"/>
      <c r="S85" s="383"/>
      <c r="T85" s="655" t="s">
        <v>1956</v>
      </c>
      <c r="U85" s="348">
        <f t="shared" si="17"/>
        <v>2</v>
      </c>
      <c r="V85" s="384">
        <f t="shared" si="18"/>
        <v>0</v>
      </c>
      <c r="W85" s="348" t="str">
        <f t="shared" si="23"/>
        <v>CUMPLIDA</v>
      </c>
      <c r="X85" s="701" t="str">
        <f>IF(W85&amp;W86&amp;W87&amp;W88="CUMPLIDA","CUMPLIDA",IF(OR(W85="VENCIDA",W86="VENCIDA",W87="VENCIDA",W88="VENCIDA"),"VENCIDA",IF(U85+U86+U87+U88=8,"CUMPLIDA","EN TERMINO")))</f>
        <v>EN TERMINO</v>
      </c>
    </row>
    <row r="86" spans="1:24" s="377" customFormat="1" ht="114.75" customHeight="1">
      <c r="A86" s="747"/>
      <c r="B86" s="744"/>
      <c r="C86" s="745"/>
      <c r="D86" s="746"/>
      <c r="E86" s="365" t="s">
        <v>1603</v>
      </c>
      <c r="F86" s="365" t="s">
        <v>1604</v>
      </c>
      <c r="G86" s="366" t="s">
        <v>1560</v>
      </c>
      <c r="H86" s="677">
        <v>1</v>
      </c>
      <c r="I86" s="352">
        <v>43282</v>
      </c>
      <c r="J86" s="352">
        <v>43646</v>
      </c>
      <c r="K86" s="353">
        <f t="shared" si="25"/>
        <v>52</v>
      </c>
      <c r="L86" s="368" t="s">
        <v>1602</v>
      </c>
      <c r="M86" s="385">
        <v>0</v>
      </c>
      <c r="N86" s="194">
        <f t="shared" si="22"/>
        <v>0</v>
      </c>
      <c r="O86" s="192">
        <f t="shared" si="19"/>
        <v>0</v>
      </c>
      <c r="P86" s="192">
        <f t="shared" ca="1" si="20"/>
        <v>0</v>
      </c>
      <c r="Q86" s="192">
        <f t="shared" ca="1" si="21"/>
        <v>0</v>
      </c>
      <c r="R86" s="382"/>
      <c r="S86" s="383"/>
      <c r="T86" s="654" t="s">
        <v>1736</v>
      </c>
      <c r="U86" s="348">
        <f t="shared" si="17"/>
        <v>0</v>
      </c>
      <c r="V86" s="384">
        <f t="shared" si="18"/>
        <v>1</v>
      </c>
      <c r="W86" s="348" t="str">
        <f t="shared" si="23"/>
        <v>EN TERMINO</v>
      </c>
      <c r="X86" s="702"/>
    </row>
    <row r="87" spans="1:24" s="377" customFormat="1" ht="161.25" customHeight="1">
      <c r="A87" s="747"/>
      <c r="B87" s="744"/>
      <c r="C87" s="745"/>
      <c r="D87" s="746"/>
      <c r="E87" s="365" t="s">
        <v>1605</v>
      </c>
      <c r="F87" s="365" t="s">
        <v>1606</v>
      </c>
      <c r="G87" s="366" t="s">
        <v>1607</v>
      </c>
      <c r="H87" s="677">
        <v>5</v>
      </c>
      <c r="I87" s="352">
        <v>43282</v>
      </c>
      <c r="J87" s="352">
        <v>43646</v>
      </c>
      <c r="K87" s="353">
        <f t="shared" si="25"/>
        <v>52</v>
      </c>
      <c r="L87" s="368" t="s">
        <v>1602</v>
      </c>
      <c r="M87" s="385">
        <v>0</v>
      </c>
      <c r="N87" s="194">
        <f t="shared" si="22"/>
        <v>0</v>
      </c>
      <c r="O87" s="192">
        <f t="shared" si="19"/>
        <v>0</v>
      </c>
      <c r="P87" s="192">
        <f t="shared" ca="1" si="20"/>
        <v>0</v>
      </c>
      <c r="Q87" s="192">
        <f t="shared" ca="1" si="21"/>
        <v>0</v>
      </c>
      <c r="R87" s="382"/>
      <c r="S87" s="383"/>
      <c r="T87" s="654" t="s">
        <v>1736</v>
      </c>
      <c r="U87" s="348">
        <f t="shared" si="17"/>
        <v>0</v>
      </c>
      <c r="V87" s="384">
        <f t="shared" si="18"/>
        <v>1</v>
      </c>
      <c r="W87" s="348" t="str">
        <f t="shared" si="23"/>
        <v>EN TERMINO</v>
      </c>
      <c r="X87" s="702"/>
    </row>
    <row r="88" spans="1:24" s="377" customFormat="1" ht="120" customHeight="1">
      <c r="A88" s="747"/>
      <c r="B88" s="744"/>
      <c r="C88" s="745"/>
      <c r="D88" s="746"/>
      <c r="E88" s="365" t="s">
        <v>1608</v>
      </c>
      <c r="F88" s="365" t="s">
        <v>1609</v>
      </c>
      <c r="G88" s="366" t="s">
        <v>1610</v>
      </c>
      <c r="H88" s="677">
        <v>1</v>
      </c>
      <c r="I88" s="352">
        <v>43282</v>
      </c>
      <c r="J88" s="352">
        <v>43404</v>
      </c>
      <c r="K88" s="353">
        <f t="shared" si="25"/>
        <v>17.428571428571427</v>
      </c>
      <c r="L88" s="368" t="s">
        <v>1602</v>
      </c>
      <c r="M88" s="385">
        <v>1</v>
      </c>
      <c r="N88" s="194">
        <f t="shared" si="22"/>
        <v>1</v>
      </c>
      <c r="O88" s="192">
        <f t="shared" si="19"/>
        <v>17.428571428571427</v>
      </c>
      <c r="P88" s="192">
        <f t="shared" ca="1" si="20"/>
        <v>17.428571428571427</v>
      </c>
      <c r="Q88" s="192">
        <f t="shared" ca="1" si="21"/>
        <v>17.428571428571427</v>
      </c>
      <c r="R88" s="382"/>
      <c r="S88" s="383"/>
      <c r="T88" s="654" t="s">
        <v>1957</v>
      </c>
      <c r="U88" s="348">
        <f t="shared" si="17"/>
        <v>2</v>
      </c>
      <c r="V88" s="384">
        <f t="shared" si="18"/>
        <v>0</v>
      </c>
      <c r="W88" s="348" t="str">
        <f t="shared" si="23"/>
        <v>CUMPLIDA</v>
      </c>
      <c r="X88" s="703"/>
    </row>
    <row r="89" spans="1:24" s="377" customFormat="1" ht="164.25" customHeight="1">
      <c r="A89" s="747">
        <v>19</v>
      </c>
      <c r="B89" s="744" t="s">
        <v>1642</v>
      </c>
      <c r="C89" s="745" t="s">
        <v>360</v>
      </c>
      <c r="D89" s="746" t="s">
        <v>1611</v>
      </c>
      <c r="E89" s="746" t="s">
        <v>1612</v>
      </c>
      <c r="F89" s="365" t="s">
        <v>1613</v>
      </c>
      <c r="G89" s="366" t="s">
        <v>1904</v>
      </c>
      <c r="H89" s="678">
        <v>1</v>
      </c>
      <c r="I89" s="352">
        <v>43282</v>
      </c>
      <c r="J89" s="352">
        <v>43646</v>
      </c>
      <c r="K89" s="353">
        <f t="shared" si="25"/>
        <v>52</v>
      </c>
      <c r="L89" s="368" t="s">
        <v>1602</v>
      </c>
      <c r="M89" s="625">
        <v>0.5</v>
      </c>
      <c r="N89" s="194">
        <f t="shared" si="22"/>
        <v>0.5</v>
      </c>
      <c r="O89" s="192">
        <f t="shared" si="19"/>
        <v>26</v>
      </c>
      <c r="P89" s="192">
        <f t="shared" ca="1" si="20"/>
        <v>0</v>
      </c>
      <c r="Q89" s="192">
        <f t="shared" ca="1" si="21"/>
        <v>0</v>
      </c>
      <c r="R89" s="382"/>
      <c r="S89" s="383"/>
      <c r="T89" s="654" t="s">
        <v>1958</v>
      </c>
      <c r="U89" s="348">
        <f t="shared" si="17"/>
        <v>0</v>
      </c>
      <c r="V89" s="384">
        <f t="shared" si="18"/>
        <v>1</v>
      </c>
      <c r="W89" s="348" t="str">
        <f t="shared" si="23"/>
        <v>EN TERMINO</v>
      </c>
      <c r="X89" s="692" t="str">
        <f>IF(W89&amp;W90="CUMPLIDA","CUMPLIDA",IF(OR(W89="VENCIDA",W90="VENCIDA"),"VENCIDA",IF(U89+U90=4,"CUMPLIDA","EN TERMINO")))</f>
        <v>EN TERMINO</v>
      </c>
    </row>
    <row r="90" spans="1:24" s="377" customFormat="1" ht="132.75" customHeight="1">
      <c r="A90" s="747"/>
      <c r="B90" s="744"/>
      <c r="C90" s="745"/>
      <c r="D90" s="746"/>
      <c r="E90" s="746"/>
      <c r="F90" s="365" t="s">
        <v>1609</v>
      </c>
      <c r="G90" s="366" t="s">
        <v>1610</v>
      </c>
      <c r="H90" s="677">
        <v>1</v>
      </c>
      <c r="I90" s="352">
        <v>43282</v>
      </c>
      <c r="J90" s="352">
        <v>43404</v>
      </c>
      <c r="K90" s="353">
        <f t="shared" si="25"/>
        <v>17.428571428571427</v>
      </c>
      <c r="L90" s="368" t="s">
        <v>1602</v>
      </c>
      <c r="M90" s="385">
        <v>1</v>
      </c>
      <c r="N90" s="194">
        <f t="shared" si="22"/>
        <v>1</v>
      </c>
      <c r="O90" s="192">
        <f t="shared" si="19"/>
        <v>17.428571428571427</v>
      </c>
      <c r="P90" s="192">
        <f t="shared" ca="1" si="20"/>
        <v>17.428571428571427</v>
      </c>
      <c r="Q90" s="192">
        <f t="shared" ca="1" si="21"/>
        <v>17.428571428571427</v>
      </c>
      <c r="R90" s="382"/>
      <c r="S90" s="383"/>
      <c r="T90" s="654" t="s">
        <v>1957</v>
      </c>
      <c r="U90" s="348">
        <f t="shared" si="17"/>
        <v>2</v>
      </c>
      <c r="V90" s="384">
        <f t="shared" si="18"/>
        <v>0</v>
      </c>
      <c r="W90" s="348" t="str">
        <f t="shared" si="23"/>
        <v>CUMPLIDA</v>
      </c>
      <c r="X90" s="692"/>
    </row>
    <row r="91" spans="1:24" s="377" customFormat="1" ht="348.75" customHeight="1">
      <c r="A91" s="369">
        <v>20</v>
      </c>
      <c r="B91" s="379" t="s">
        <v>1643</v>
      </c>
      <c r="C91" s="350" t="s">
        <v>360</v>
      </c>
      <c r="D91" s="349" t="s">
        <v>1614</v>
      </c>
      <c r="E91" s="349" t="s">
        <v>1615</v>
      </c>
      <c r="F91" s="349" t="s">
        <v>1616</v>
      </c>
      <c r="G91" s="350" t="s">
        <v>236</v>
      </c>
      <c r="H91" s="351">
        <v>1</v>
      </c>
      <c r="I91" s="352">
        <v>43282</v>
      </c>
      <c r="J91" s="352">
        <v>43465</v>
      </c>
      <c r="K91" s="353">
        <f t="shared" si="25"/>
        <v>26.142857142857142</v>
      </c>
      <c r="L91" s="368" t="s">
        <v>1617</v>
      </c>
      <c r="M91" s="385">
        <v>1</v>
      </c>
      <c r="N91" s="194">
        <f t="shared" si="22"/>
        <v>1</v>
      </c>
      <c r="O91" s="192">
        <f t="shared" si="19"/>
        <v>26.142857142857142</v>
      </c>
      <c r="P91" s="192">
        <f t="shared" ca="1" si="20"/>
        <v>26.142857142857142</v>
      </c>
      <c r="Q91" s="192">
        <f t="shared" ca="1" si="21"/>
        <v>26.142857142857142</v>
      </c>
      <c r="R91" s="382"/>
      <c r="S91" s="383"/>
      <c r="T91" s="654" t="s">
        <v>1959</v>
      </c>
      <c r="U91" s="348">
        <f t="shared" si="17"/>
        <v>2</v>
      </c>
      <c r="V91" s="384">
        <f t="shared" si="18"/>
        <v>0</v>
      </c>
      <c r="W91" s="348" t="str">
        <f t="shared" si="23"/>
        <v>CUMPLIDA</v>
      </c>
      <c r="X91" s="348" t="str">
        <f>IF(W91="CUMPLIDA","CUMPLIDA",IF(W91="EN TERMINO","EN TERMINO","VENCIDA"))</f>
        <v>CUMPLIDA</v>
      </c>
    </row>
    <row r="92" spans="1:24" s="377" customFormat="1" ht="225.75" customHeight="1">
      <c r="A92" s="369">
        <v>21</v>
      </c>
      <c r="B92" s="379" t="s">
        <v>1644</v>
      </c>
      <c r="C92" s="350" t="s">
        <v>1508</v>
      </c>
      <c r="D92" s="365" t="s">
        <v>1618</v>
      </c>
      <c r="E92" s="365" t="s">
        <v>1619</v>
      </c>
      <c r="F92" s="365" t="s">
        <v>1620</v>
      </c>
      <c r="G92" s="366" t="s">
        <v>1621</v>
      </c>
      <c r="H92" s="677">
        <v>4</v>
      </c>
      <c r="I92" s="352">
        <v>43282</v>
      </c>
      <c r="J92" s="352">
        <v>43646</v>
      </c>
      <c r="K92" s="353">
        <f t="shared" si="25"/>
        <v>52</v>
      </c>
      <c r="L92" s="368" t="s">
        <v>1622</v>
      </c>
      <c r="M92" s="385">
        <v>2</v>
      </c>
      <c r="N92" s="194">
        <f t="shared" si="22"/>
        <v>0.5</v>
      </c>
      <c r="O92" s="192">
        <f t="shared" si="19"/>
        <v>26</v>
      </c>
      <c r="P92" s="192">
        <f t="shared" ca="1" si="20"/>
        <v>0</v>
      </c>
      <c r="Q92" s="192">
        <f t="shared" ca="1" si="21"/>
        <v>0</v>
      </c>
      <c r="R92" s="382"/>
      <c r="S92" s="383"/>
      <c r="T92" s="1008" t="s">
        <v>1736</v>
      </c>
      <c r="U92" s="348">
        <f t="shared" si="17"/>
        <v>0</v>
      </c>
      <c r="V92" s="384">
        <f t="shared" si="18"/>
        <v>1</v>
      </c>
      <c r="W92" s="348" t="str">
        <f t="shared" si="23"/>
        <v>EN TERMINO</v>
      </c>
      <c r="X92" s="348" t="str">
        <f>IF(W92="CUMPLIDA","CUMPLIDA",IF(W92="EN TERMINO","EN TERMINO","VENCIDA"))</f>
        <v>EN TERMINO</v>
      </c>
    </row>
    <row r="93" spans="1:24" s="377" customFormat="1" ht="192" customHeight="1">
      <c r="A93" s="826">
        <v>22</v>
      </c>
      <c r="B93" s="744" t="s">
        <v>1645</v>
      </c>
      <c r="C93" s="824" t="s">
        <v>360</v>
      </c>
      <c r="D93" s="746" t="s">
        <v>1593</v>
      </c>
      <c r="E93" s="746" t="s">
        <v>1594</v>
      </c>
      <c r="F93" s="365" t="s">
        <v>1595</v>
      </c>
      <c r="G93" s="366" t="s">
        <v>207</v>
      </c>
      <c r="H93" s="677">
        <v>1</v>
      </c>
      <c r="I93" s="352">
        <v>43282</v>
      </c>
      <c r="J93" s="352">
        <v>43465</v>
      </c>
      <c r="K93" s="353">
        <f t="shared" si="25"/>
        <v>26.142857142857142</v>
      </c>
      <c r="L93" s="364" t="s">
        <v>566</v>
      </c>
      <c r="M93" s="385">
        <v>1</v>
      </c>
      <c r="N93" s="194">
        <f t="shared" si="22"/>
        <v>1</v>
      </c>
      <c r="O93" s="192">
        <f t="shared" si="19"/>
        <v>26.142857142857142</v>
      </c>
      <c r="P93" s="192">
        <f t="shared" ca="1" si="20"/>
        <v>26.142857142857142</v>
      </c>
      <c r="Q93" s="192">
        <f t="shared" ca="1" si="21"/>
        <v>26.142857142857142</v>
      </c>
      <c r="R93" s="382"/>
      <c r="S93" s="383"/>
      <c r="T93" s="654" t="s">
        <v>1960</v>
      </c>
      <c r="U93" s="348">
        <f t="shared" si="17"/>
        <v>2</v>
      </c>
      <c r="V93" s="384">
        <f t="shared" si="18"/>
        <v>0</v>
      </c>
      <c r="W93" s="348" t="str">
        <f t="shared" si="23"/>
        <v>CUMPLIDA</v>
      </c>
      <c r="X93" s="692" t="str">
        <f>IF(W93&amp;W94&amp;W95="CUMPLIDA","CUMPLIDA",IF(OR(W93="VENCIDA",W94="VENCIDA",W95="VENCIDA"),"VENCIDA",IF(U93+U94+U95=6,"CUMPLIDA","EN TERMINO")))</f>
        <v>EN TERMINO</v>
      </c>
    </row>
    <row r="94" spans="1:24" s="377" customFormat="1" ht="99" customHeight="1">
      <c r="A94" s="826"/>
      <c r="B94" s="744"/>
      <c r="C94" s="824"/>
      <c r="D94" s="746"/>
      <c r="E94" s="746"/>
      <c r="F94" s="365" t="s">
        <v>1596</v>
      </c>
      <c r="G94" s="366" t="s">
        <v>948</v>
      </c>
      <c r="H94" s="677">
        <v>4</v>
      </c>
      <c r="I94" s="352">
        <v>43282</v>
      </c>
      <c r="J94" s="352">
        <v>43646</v>
      </c>
      <c r="K94" s="353">
        <f t="shared" si="25"/>
        <v>52</v>
      </c>
      <c r="L94" s="364" t="s">
        <v>1623</v>
      </c>
      <c r="M94" s="385">
        <v>2</v>
      </c>
      <c r="N94" s="194">
        <f t="shared" si="22"/>
        <v>0.5</v>
      </c>
      <c r="O94" s="192">
        <f t="shared" si="19"/>
        <v>26</v>
      </c>
      <c r="P94" s="192">
        <f t="shared" ca="1" si="20"/>
        <v>0</v>
      </c>
      <c r="Q94" s="192">
        <f t="shared" ca="1" si="21"/>
        <v>0</v>
      </c>
      <c r="R94" s="382"/>
      <c r="S94" s="383"/>
      <c r="T94" s="1008" t="s">
        <v>2004</v>
      </c>
      <c r="U94" s="348">
        <f t="shared" si="17"/>
        <v>0</v>
      </c>
      <c r="V94" s="384">
        <f t="shared" si="18"/>
        <v>1</v>
      </c>
      <c r="W94" s="348" t="str">
        <f t="shared" si="23"/>
        <v>EN TERMINO</v>
      </c>
      <c r="X94" s="692"/>
    </row>
    <row r="95" spans="1:24" s="377" customFormat="1" ht="222" customHeight="1">
      <c r="A95" s="826"/>
      <c r="B95" s="744"/>
      <c r="C95" s="824"/>
      <c r="D95" s="746"/>
      <c r="E95" s="746"/>
      <c r="F95" s="365" t="s">
        <v>1598</v>
      </c>
      <c r="G95" s="366" t="s">
        <v>1536</v>
      </c>
      <c r="H95" s="678">
        <v>1</v>
      </c>
      <c r="I95" s="352">
        <v>43282</v>
      </c>
      <c r="J95" s="352">
        <v>43646</v>
      </c>
      <c r="K95" s="353">
        <f t="shared" si="25"/>
        <v>52</v>
      </c>
      <c r="L95" s="364" t="s">
        <v>566</v>
      </c>
      <c r="M95" s="367">
        <v>1</v>
      </c>
      <c r="N95" s="194">
        <f t="shared" si="22"/>
        <v>1</v>
      </c>
      <c r="O95" s="192">
        <f t="shared" si="19"/>
        <v>52</v>
      </c>
      <c r="P95" s="192">
        <f t="shared" ca="1" si="20"/>
        <v>0</v>
      </c>
      <c r="Q95" s="192">
        <f t="shared" ca="1" si="21"/>
        <v>0</v>
      </c>
      <c r="R95" s="382"/>
      <c r="S95" s="383"/>
      <c r="T95" s="1009" t="s">
        <v>2005</v>
      </c>
      <c r="U95" s="348">
        <f t="shared" si="17"/>
        <v>2</v>
      </c>
      <c r="V95" s="384">
        <f t="shared" si="18"/>
        <v>1</v>
      </c>
      <c r="W95" s="348" t="str">
        <f t="shared" si="23"/>
        <v>CUMPLIDA</v>
      </c>
      <c r="X95" s="692"/>
    </row>
    <row r="96" spans="1:24" s="377" customFormat="1" ht="132" customHeight="1">
      <c r="A96" s="747">
        <v>23</v>
      </c>
      <c r="B96" s="744" t="s">
        <v>1646</v>
      </c>
      <c r="C96" s="824" t="s">
        <v>360</v>
      </c>
      <c r="D96" s="746" t="s">
        <v>1593</v>
      </c>
      <c r="E96" s="746" t="s">
        <v>1594</v>
      </c>
      <c r="F96" s="365" t="s">
        <v>1595</v>
      </c>
      <c r="G96" s="366" t="s">
        <v>207</v>
      </c>
      <c r="H96" s="677">
        <v>1</v>
      </c>
      <c r="I96" s="352">
        <v>43282</v>
      </c>
      <c r="J96" s="352">
        <v>43465</v>
      </c>
      <c r="K96" s="353">
        <f t="shared" si="25"/>
        <v>26.142857142857142</v>
      </c>
      <c r="L96" s="364" t="s">
        <v>566</v>
      </c>
      <c r="M96" s="385">
        <v>1</v>
      </c>
      <c r="N96" s="194">
        <f t="shared" si="22"/>
        <v>1</v>
      </c>
      <c r="O96" s="192">
        <f t="shared" si="19"/>
        <v>26.142857142857142</v>
      </c>
      <c r="P96" s="192">
        <f t="shared" ca="1" si="20"/>
        <v>26.142857142857142</v>
      </c>
      <c r="Q96" s="192">
        <f t="shared" ca="1" si="21"/>
        <v>26.142857142857142</v>
      </c>
      <c r="R96" s="382"/>
      <c r="S96" s="383"/>
      <c r="T96" s="652" t="s">
        <v>1953</v>
      </c>
      <c r="U96" s="348">
        <f t="shared" si="17"/>
        <v>2</v>
      </c>
      <c r="V96" s="384">
        <f t="shared" si="18"/>
        <v>0</v>
      </c>
      <c r="W96" s="348" t="str">
        <f t="shared" si="23"/>
        <v>CUMPLIDA</v>
      </c>
      <c r="X96" s="692" t="str">
        <f>IF(W96&amp;W97&amp;W98="CUMPLIDA","CUMPLIDA",IF(OR(W96="VENCIDA",W97="VENCIDA",W98="VENCIDA"),"VENCIDA",IF(U96+U97+U98=6,"CUMPLIDA","EN TERMINO")))</f>
        <v>EN TERMINO</v>
      </c>
    </row>
    <row r="97" spans="1:24" s="377" customFormat="1" ht="78" customHeight="1">
      <c r="A97" s="747"/>
      <c r="B97" s="744"/>
      <c r="C97" s="824"/>
      <c r="D97" s="746"/>
      <c r="E97" s="746"/>
      <c r="F97" s="365" t="s">
        <v>1596</v>
      </c>
      <c r="G97" s="366" t="s">
        <v>948</v>
      </c>
      <c r="H97" s="677">
        <v>4</v>
      </c>
      <c r="I97" s="352">
        <v>43282</v>
      </c>
      <c r="J97" s="352">
        <v>43646</v>
      </c>
      <c r="K97" s="353">
        <f t="shared" si="25"/>
        <v>52</v>
      </c>
      <c r="L97" s="364" t="s">
        <v>1222</v>
      </c>
      <c r="M97" s="385">
        <v>2</v>
      </c>
      <c r="N97" s="194">
        <f t="shared" si="22"/>
        <v>0.5</v>
      </c>
      <c r="O97" s="192">
        <f t="shared" si="19"/>
        <v>26</v>
      </c>
      <c r="P97" s="192">
        <f t="shared" ca="1" si="20"/>
        <v>0</v>
      </c>
      <c r="Q97" s="192">
        <f t="shared" ca="1" si="21"/>
        <v>0</v>
      </c>
      <c r="R97" s="382"/>
      <c r="S97" s="383"/>
      <c r="T97" s="1008" t="s">
        <v>2004</v>
      </c>
      <c r="U97" s="348">
        <f t="shared" si="17"/>
        <v>0</v>
      </c>
      <c r="V97" s="384">
        <f t="shared" si="18"/>
        <v>1</v>
      </c>
      <c r="W97" s="348" t="str">
        <f t="shared" si="23"/>
        <v>EN TERMINO</v>
      </c>
      <c r="X97" s="692"/>
    </row>
    <row r="98" spans="1:24" s="377" customFormat="1" ht="162.75" customHeight="1">
      <c r="A98" s="747"/>
      <c r="B98" s="744"/>
      <c r="C98" s="824"/>
      <c r="D98" s="746"/>
      <c r="E98" s="746"/>
      <c r="F98" s="365" t="s">
        <v>1598</v>
      </c>
      <c r="G98" s="366" t="s">
        <v>1536</v>
      </c>
      <c r="H98" s="678">
        <v>1</v>
      </c>
      <c r="I98" s="352">
        <v>43282</v>
      </c>
      <c r="J98" s="352">
        <v>43646</v>
      </c>
      <c r="K98" s="353">
        <f t="shared" si="25"/>
        <v>52</v>
      </c>
      <c r="L98" s="364" t="s">
        <v>566</v>
      </c>
      <c r="M98" s="367">
        <v>1</v>
      </c>
      <c r="N98" s="194">
        <f t="shared" si="22"/>
        <v>1</v>
      </c>
      <c r="O98" s="192">
        <f t="shared" si="19"/>
        <v>52</v>
      </c>
      <c r="P98" s="192">
        <f t="shared" ca="1" si="20"/>
        <v>0</v>
      </c>
      <c r="Q98" s="192">
        <f t="shared" ca="1" si="21"/>
        <v>0</v>
      </c>
      <c r="R98" s="382"/>
      <c r="S98" s="383"/>
      <c r="T98" s="1009" t="s">
        <v>2005</v>
      </c>
      <c r="U98" s="348">
        <f t="shared" si="17"/>
        <v>2</v>
      </c>
      <c r="V98" s="384">
        <f t="shared" si="18"/>
        <v>1</v>
      </c>
      <c r="W98" s="348" t="str">
        <f t="shared" si="23"/>
        <v>CUMPLIDA</v>
      </c>
      <c r="X98" s="692"/>
    </row>
    <row r="99" spans="1:24" s="377" customFormat="1" ht="183.75" customHeight="1">
      <c r="A99" s="747">
        <v>24</v>
      </c>
      <c r="B99" s="744" t="s">
        <v>1647</v>
      </c>
      <c r="C99" s="824" t="s">
        <v>360</v>
      </c>
      <c r="D99" s="746" t="s">
        <v>1593</v>
      </c>
      <c r="E99" s="746" t="s">
        <v>1594</v>
      </c>
      <c r="F99" s="365" t="s">
        <v>1595</v>
      </c>
      <c r="G99" s="366" t="s">
        <v>207</v>
      </c>
      <c r="H99" s="677">
        <v>1</v>
      </c>
      <c r="I99" s="352">
        <v>43282</v>
      </c>
      <c r="J99" s="352">
        <v>43465</v>
      </c>
      <c r="K99" s="353">
        <f t="shared" si="25"/>
        <v>26.142857142857142</v>
      </c>
      <c r="L99" s="364" t="s">
        <v>566</v>
      </c>
      <c r="M99" s="385">
        <v>1</v>
      </c>
      <c r="N99" s="194">
        <f t="shared" si="22"/>
        <v>1</v>
      </c>
      <c r="O99" s="192">
        <f t="shared" si="19"/>
        <v>26.142857142857142</v>
      </c>
      <c r="P99" s="192">
        <f t="shared" ca="1" si="20"/>
        <v>26.142857142857142</v>
      </c>
      <c r="Q99" s="192">
        <f t="shared" ca="1" si="21"/>
        <v>26.142857142857142</v>
      </c>
      <c r="R99" s="382"/>
      <c r="S99" s="383"/>
      <c r="T99" s="652" t="s">
        <v>1953</v>
      </c>
      <c r="U99" s="348">
        <f t="shared" si="17"/>
        <v>2</v>
      </c>
      <c r="V99" s="384">
        <f t="shared" si="18"/>
        <v>0</v>
      </c>
      <c r="W99" s="348" t="str">
        <f t="shared" si="23"/>
        <v>CUMPLIDA</v>
      </c>
      <c r="X99" s="692" t="str">
        <f>IF(W99&amp;W100&amp;W101="CUMPLIDA","CUMPLIDA",IF(OR(W99="VENCIDA",W100="VENCIDA",W101="VENCIDA"),"VENCIDA",IF(U99+U100+U101=6,"CUMPLIDA","EN TERMINO")))</f>
        <v>EN TERMINO</v>
      </c>
    </row>
    <row r="100" spans="1:24" s="377" customFormat="1" ht="125.25" customHeight="1">
      <c r="A100" s="747"/>
      <c r="B100" s="744"/>
      <c r="C100" s="824"/>
      <c r="D100" s="746"/>
      <c r="E100" s="746"/>
      <c r="F100" s="365" t="s">
        <v>1596</v>
      </c>
      <c r="G100" s="366" t="s">
        <v>948</v>
      </c>
      <c r="H100" s="677">
        <v>4</v>
      </c>
      <c r="I100" s="352">
        <v>43282</v>
      </c>
      <c r="J100" s="352">
        <v>43646</v>
      </c>
      <c r="K100" s="353">
        <f t="shared" si="25"/>
        <v>52</v>
      </c>
      <c r="L100" s="364" t="s">
        <v>1222</v>
      </c>
      <c r="M100" s="385">
        <v>2</v>
      </c>
      <c r="N100" s="194">
        <f t="shared" si="22"/>
        <v>0.5</v>
      </c>
      <c r="O100" s="192">
        <f t="shared" si="19"/>
        <v>26</v>
      </c>
      <c r="P100" s="192">
        <f t="shared" ca="1" si="20"/>
        <v>0</v>
      </c>
      <c r="Q100" s="192">
        <f t="shared" ca="1" si="21"/>
        <v>0</v>
      </c>
      <c r="R100" s="382"/>
      <c r="S100" s="383"/>
      <c r="T100" s="1008" t="s">
        <v>2004</v>
      </c>
      <c r="U100" s="348">
        <f t="shared" si="17"/>
        <v>0</v>
      </c>
      <c r="V100" s="384">
        <f t="shared" si="18"/>
        <v>1</v>
      </c>
      <c r="W100" s="348" t="str">
        <f t="shared" si="23"/>
        <v>EN TERMINO</v>
      </c>
      <c r="X100" s="692"/>
    </row>
    <row r="101" spans="1:24" s="377" customFormat="1" ht="237" customHeight="1">
      <c r="A101" s="747"/>
      <c r="B101" s="744"/>
      <c r="C101" s="824"/>
      <c r="D101" s="746"/>
      <c r="E101" s="746"/>
      <c r="F101" s="365" t="s">
        <v>1598</v>
      </c>
      <c r="G101" s="366" t="s">
        <v>1536</v>
      </c>
      <c r="H101" s="678">
        <v>1</v>
      </c>
      <c r="I101" s="352">
        <v>43282</v>
      </c>
      <c r="J101" s="352">
        <v>43646</v>
      </c>
      <c r="K101" s="353">
        <f t="shared" si="25"/>
        <v>52</v>
      </c>
      <c r="L101" s="364" t="s">
        <v>566</v>
      </c>
      <c r="M101" s="367">
        <v>1</v>
      </c>
      <c r="N101" s="194">
        <f t="shared" si="22"/>
        <v>1</v>
      </c>
      <c r="O101" s="192">
        <f t="shared" si="19"/>
        <v>52</v>
      </c>
      <c r="P101" s="192">
        <f t="shared" ca="1" si="20"/>
        <v>0</v>
      </c>
      <c r="Q101" s="192">
        <f t="shared" ca="1" si="21"/>
        <v>0</v>
      </c>
      <c r="R101" s="383"/>
      <c r="S101" s="383"/>
      <c r="T101" s="654" t="s">
        <v>1965</v>
      </c>
      <c r="U101" s="348">
        <f t="shared" si="17"/>
        <v>2</v>
      </c>
      <c r="V101" s="384">
        <f t="shared" si="18"/>
        <v>1</v>
      </c>
      <c r="W101" s="348" t="str">
        <f t="shared" si="23"/>
        <v>CUMPLIDA</v>
      </c>
      <c r="X101" s="692"/>
    </row>
    <row r="102" spans="1:24" ht="24.75" customHeight="1">
      <c r="A102" s="403" t="s">
        <v>1246</v>
      </c>
      <c r="B102" s="403"/>
      <c r="C102" s="404"/>
      <c r="D102" s="403"/>
      <c r="E102" s="403"/>
      <c r="F102" s="405"/>
      <c r="G102" s="405"/>
      <c r="H102" s="405"/>
      <c r="I102" s="406"/>
      <c r="J102" s="406"/>
      <c r="K102" s="407"/>
      <c r="L102" s="408"/>
      <c r="M102" s="409"/>
      <c r="N102" s="410"/>
      <c r="O102" s="411"/>
      <c r="P102" s="411"/>
      <c r="Q102" s="411"/>
      <c r="R102" s="409"/>
      <c r="S102" s="409"/>
      <c r="T102" s="656"/>
      <c r="U102" s="408"/>
      <c r="V102" s="408"/>
      <c r="W102" s="409"/>
      <c r="X102" s="412"/>
    </row>
    <row r="103" spans="1:24" ht="409.5">
      <c r="A103" s="345">
        <v>1</v>
      </c>
      <c r="B103" s="342" t="s">
        <v>1263</v>
      </c>
      <c r="C103" s="342" t="s">
        <v>48</v>
      </c>
      <c r="D103" s="342" t="s">
        <v>1247</v>
      </c>
      <c r="E103" s="645" t="s">
        <v>1264</v>
      </c>
      <c r="F103" s="645" t="s">
        <v>1265</v>
      </c>
      <c r="G103" s="645" t="s">
        <v>702</v>
      </c>
      <c r="H103" s="190">
        <v>1</v>
      </c>
      <c r="I103" s="191">
        <v>43070</v>
      </c>
      <c r="J103" s="191">
        <v>43131</v>
      </c>
      <c r="K103" s="192">
        <f>(+J103-I103)/7</f>
        <v>8.7142857142857135</v>
      </c>
      <c r="L103" s="646" t="s">
        <v>1076</v>
      </c>
      <c r="M103" s="646">
        <v>1</v>
      </c>
      <c r="N103" s="194">
        <f>IF(M103/H103&gt;1,1,+M103/H103)</f>
        <v>1</v>
      </c>
      <c r="O103" s="192">
        <f>+K103*N103</f>
        <v>8.7142857142857135</v>
      </c>
      <c r="P103" s="192">
        <f ca="1">IF(J103&lt;=$R$7,O103,0)</f>
        <v>8.7142857142857135</v>
      </c>
      <c r="Q103" s="192">
        <f ca="1">IF($R$7&gt;=J103,K103,0)</f>
        <v>8.7142857142857135</v>
      </c>
      <c r="R103" s="192"/>
      <c r="S103" s="646"/>
      <c r="T103" s="652" t="s">
        <v>1932</v>
      </c>
      <c r="U103" s="193">
        <f>IF(N103=100%,2,0)</f>
        <v>2</v>
      </c>
      <c r="V103" s="193">
        <f>IF(J103&lt;$T$2,0,1)</f>
        <v>0</v>
      </c>
      <c r="W103" s="309" t="str">
        <f>IF(U103+V103&gt;1,"CUMPLIDA",IF(V103=1,"EN TERMINO","VENCIDA"))</f>
        <v>CUMPLIDA</v>
      </c>
      <c r="X103" s="309" t="str">
        <f>IF(W103="CUMPLIDA","CUMPLIDA",IF(W103="EN TERMINO","EN TERMINO","VENCIDA"))</f>
        <v>CUMPLIDA</v>
      </c>
    </row>
    <row r="104" spans="1:24" ht="205.5" customHeight="1">
      <c r="A104" s="347">
        <v>2</v>
      </c>
      <c r="B104" s="342" t="s">
        <v>1248</v>
      </c>
      <c r="C104" s="344" t="s">
        <v>48</v>
      </c>
      <c r="D104" s="344" t="s">
        <v>1249</v>
      </c>
      <c r="E104" s="645" t="s">
        <v>1250</v>
      </c>
      <c r="F104" s="645" t="s">
        <v>1251</v>
      </c>
      <c r="G104" s="645" t="s">
        <v>107</v>
      </c>
      <c r="H104" s="190">
        <v>1</v>
      </c>
      <c r="I104" s="191">
        <v>43101</v>
      </c>
      <c r="J104" s="191">
        <v>43465</v>
      </c>
      <c r="K104" s="192">
        <f>(+J104-I104)/7</f>
        <v>52</v>
      </c>
      <c r="L104" s="646" t="s">
        <v>1076</v>
      </c>
      <c r="M104" s="646">
        <v>1</v>
      </c>
      <c r="N104" s="194">
        <f>IF(M104/H104&gt;1,1,+M104/H104)</f>
        <v>1</v>
      </c>
      <c r="O104" s="192">
        <f t="shared" ref="O104:O106" si="26">+K104*N104</f>
        <v>52</v>
      </c>
      <c r="P104" s="192">
        <f t="shared" ref="P104:P106" ca="1" si="27">IF(J104&lt;=$R$7,O104,0)</f>
        <v>52</v>
      </c>
      <c r="Q104" s="192">
        <f t="shared" ref="Q104:Q106" ca="1" si="28">IF($R$7&gt;=J104,K104,0)</f>
        <v>52</v>
      </c>
      <c r="R104" s="192"/>
      <c r="S104" s="646"/>
      <c r="T104" s="652" t="s">
        <v>1933</v>
      </c>
      <c r="U104" s="193">
        <f>IF(N104=100%,2,0)</f>
        <v>2</v>
      </c>
      <c r="V104" s="193">
        <f>IF(J104&lt;$T$2,0,1)</f>
        <v>0</v>
      </c>
      <c r="W104" s="309" t="str">
        <f>IF(U104+V104&gt;1,"CUMPLIDA",IF(V104=1,"EN TERMINO","VENCIDA"))</f>
        <v>CUMPLIDA</v>
      </c>
      <c r="X104" s="309" t="str">
        <f>IF(W104="CUMPLIDA","CUMPLIDA",IF(W104="EN TERMINO","EN TERMINO","VENCIDA"))</f>
        <v>CUMPLIDA</v>
      </c>
    </row>
    <row r="105" spans="1:24" ht="186.75" customHeight="1">
      <c r="A105" s="690">
        <v>8</v>
      </c>
      <c r="B105" s="688" t="s">
        <v>1252</v>
      </c>
      <c r="C105" s="690" t="s">
        <v>48</v>
      </c>
      <c r="D105" s="688" t="s">
        <v>1253</v>
      </c>
      <c r="E105" s="645" t="s">
        <v>1254</v>
      </c>
      <c r="F105" s="645" t="s">
        <v>1934</v>
      </c>
      <c r="G105" s="645" t="s">
        <v>107</v>
      </c>
      <c r="H105" s="190">
        <v>1</v>
      </c>
      <c r="I105" s="191">
        <v>43101</v>
      </c>
      <c r="J105" s="191">
        <v>43465</v>
      </c>
      <c r="K105" s="192">
        <f>(+J105-I105)/7</f>
        <v>52</v>
      </c>
      <c r="L105" s="646" t="s">
        <v>1256</v>
      </c>
      <c r="M105" s="646">
        <v>1</v>
      </c>
      <c r="N105" s="194">
        <f>IF(M105/H105&gt;1,1,+M105/H105)</f>
        <v>1</v>
      </c>
      <c r="O105" s="192">
        <f t="shared" si="26"/>
        <v>52</v>
      </c>
      <c r="P105" s="192">
        <f t="shared" ca="1" si="27"/>
        <v>52</v>
      </c>
      <c r="Q105" s="192">
        <f t="shared" ca="1" si="28"/>
        <v>52</v>
      </c>
      <c r="R105" s="192"/>
      <c r="S105" s="646"/>
      <c r="T105" s="652" t="s">
        <v>1935</v>
      </c>
      <c r="U105" s="193">
        <f>IF(N105=100%,2,0)</f>
        <v>2</v>
      </c>
      <c r="V105" s="193">
        <f>IF(J105&lt;$T$2,0,1)</f>
        <v>0</v>
      </c>
      <c r="W105" s="309" t="str">
        <f>IF(U105+V105&gt;1,"CUMPLIDA",IF(V105=1,"EN TERMINO","VENCIDA"))</f>
        <v>CUMPLIDA</v>
      </c>
      <c r="X105" s="692" t="str">
        <f>IF(W105&amp;W106="CUMPLIDA","CUMPLIDA",IF(OR(W105="VENCIDA",W106="VENCIDA"),"VENCIDA",IF(U105+U106=4,"CUMPLIDA","EN TERMINO")))</f>
        <v>CUMPLIDA</v>
      </c>
    </row>
    <row r="106" spans="1:24" ht="101.25" customHeight="1">
      <c r="A106" s="691"/>
      <c r="B106" s="689"/>
      <c r="C106" s="691"/>
      <c r="D106" s="689"/>
      <c r="E106" s="645" t="s">
        <v>1257</v>
      </c>
      <c r="F106" s="645" t="s">
        <v>1258</v>
      </c>
      <c r="G106" s="645" t="s">
        <v>702</v>
      </c>
      <c r="H106" s="190">
        <v>1</v>
      </c>
      <c r="I106" s="191">
        <v>43101</v>
      </c>
      <c r="J106" s="191">
        <v>43282</v>
      </c>
      <c r="K106" s="192">
        <f>(+J106-I106)/7</f>
        <v>25.857142857142858</v>
      </c>
      <c r="L106" s="646" t="s">
        <v>1256</v>
      </c>
      <c r="M106" s="646">
        <v>1</v>
      </c>
      <c r="N106" s="194">
        <f t="shared" ref="N106:N107" si="29">IF(M106/H106&gt;1,1,+M106/H106)</f>
        <v>1</v>
      </c>
      <c r="O106" s="300">
        <f t="shared" si="26"/>
        <v>25.857142857142858</v>
      </c>
      <c r="P106" s="300">
        <f t="shared" ca="1" si="27"/>
        <v>25.857142857142858</v>
      </c>
      <c r="Q106" s="300">
        <f t="shared" ca="1" si="28"/>
        <v>25.857142857142858</v>
      </c>
      <c r="R106" s="300"/>
      <c r="S106" s="301"/>
      <c r="T106" s="652" t="s">
        <v>1450</v>
      </c>
      <c r="U106" s="193">
        <f>IF(N106=100%,2,0)</f>
        <v>2</v>
      </c>
      <c r="V106" s="193">
        <f>IF(J106&lt;$T$2,0,1)</f>
        <v>0</v>
      </c>
      <c r="W106" s="309" t="str">
        <f>IF(U106+V106&gt;1,"CUMPLIDA",IF(V106=1,"EN TERMINO","VENCIDA"))</f>
        <v>CUMPLIDA</v>
      </c>
      <c r="X106" s="692"/>
    </row>
    <row r="107" spans="1:24" ht="360" customHeight="1">
      <c r="A107" s="346">
        <v>19</v>
      </c>
      <c r="B107" s="344" t="s">
        <v>1262</v>
      </c>
      <c r="C107" s="343" t="s">
        <v>48</v>
      </c>
      <c r="D107" s="343" t="s">
        <v>1266</v>
      </c>
      <c r="E107" s="645" t="s">
        <v>1259</v>
      </c>
      <c r="F107" s="645" t="s">
        <v>1267</v>
      </c>
      <c r="G107" s="645" t="s">
        <v>107</v>
      </c>
      <c r="H107" s="190">
        <v>1</v>
      </c>
      <c r="I107" s="191">
        <v>43466</v>
      </c>
      <c r="J107" s="191">
        <v>43830</v>
      </c>
      <c r="K107" s="192">
        <f>(+J107-I107)/7</f>
        <v>52</v>
      </c>
      <c r="L107" s="646" t="s">
        <v>1260</v>
      </c>
      <c r="M107" s="646">
        <v>0.4</v>
      </c>
      <c r="N107" s="194">
        <f t="shared" si="29"/>
        <v>0.4</v>
      </c>
      <c r="O107" s="192">
        <f>+K107*N107</f>
        <v>20.8</v>
      </c>
      <c r="P107" s="192">
        <f ca="1">IF(J107&lt;=$R$7,O107,0)</f>
        <v>0</v>
      </c>
      <c r="Q107" s="192">
        <f ca="1">IF($R$7&gt;=J107,K107,0)</f>
        <v>0</v>
      </c>
      <c r="R107" s="192"/>
      <c r="S107" s="646"/>
      <c r="T107" s="652" t="s">
        <v>1936</v>
      </c>
      <c r="U107" s="193">
        <f>IF(N107=100%,2,0)</f>
        <v>0</v>
      </c>
      <c r="V107" s="193">
        <f>IF(J107&lt;$T$2,0,1)</f>
        <v>1</v>
      </c>
      <c r="W107" s="309" t="str">
        <f>IF(U107+V107&gt;1,"CUMPLIDA",IF(V107=1,"EN TERMINO","VENCIDA"))</f>
        <v>EN TERMINO</v>
      </c>
      <c r="X107" s="309" t="str">
        <f>IF(W107="CUMPLIDA","CUMPLIDA",IF(W107="EN TERMINO","EN TERMINO","VENCIDA"))</f>
        <v>EN TERMINO</v>
      </c>
    </row>
    <row r="108" spans="1:24" ht="21.75" customHeight="1">
      <c r="A108" s="197" t="s">
        <v>694</v>
      </c>
      <c r="B108" s="197"/>
      <c r="C108" s="198"/>
      <c r="D108" s="197"/>
      <c r="E108" s="197"/>
      <c r="F108" s="199"/>
      <c r="G108" s="199"/>
      <c r="H108" s="199"/>
      <c r="I108" s="200"/>
      <c r="J108" s="200"/>
      <c r="K108" s="201"/>
      <c r="L108" s="202"/>
      <c r="M108" s="202"/>
      <c r="N108" s="203"/>
      <c r="O108" s="201"/>
      <c r="P108" s="201"/>
      <c r="Q108" s="201"/>
      <c r="R108" s="202"/>
      <c r="S108" s="202"/>
      <c r="T108" s="657"/>
      <c r="U108" s="202"/>
      <c r="V108" s="202"/>
      <c r="W108" s="202"/>
      <c r="X108" s="204"/>
    </row>
    <row r="109" spans="1:24" ht="289.5" customHeight="1">
      <c r="A109" s="690">
        <v>1</v>
      </c>
      <c r="B109" s="688" t="s">
        <v>1325</v>
      </c>
      <c r="C109" s="688" t="s">
        <v>48</v>
      </c>
      <c r="D109" s="688" t="s">
        <v>771</v>
      </c>
      <c r="E109" s="688" t="s">
        <v>932</v>
      </c>
      <c r="F109" s="344" t="s">
        <v>872</v>
      </c>
      <c r="G109" s="347" t="s">
        <v>448</v>
      </c>
      <c r="H109" s="648">
        <v>1</v>
      </c>
      <c r="I109" s="205">
        <v>43025</v>
      </c>
      <c r="J109" s="205">
        <v>43038</v>
      </c>
      <c r="K109" s="192">
        <f t="shared" ref="K109:K171" si="30">(+J109-I109)/7</f>
        <v>1.8571428571428572</v>
      </c>
      <c r="L109" s="347" t="s">
        <v>1097</v>
      </c>
      <c r="M109" s="291">
        <v>1</v>
      </c>
      <c r="N109" s="194">
        <f>IF(M109/H109&gt;1,1,+M109/H109)</f>
        <v>1</v>
      </c>
      <c r="O109" s="192">
        <f>+K109*N109</f>
        <v>1.8571428571428572</v>
      </c>
      <c r="P109" s="192">
        <f ca="1">IF(J109&lt;=$R$7,O109,0)</f>
        <v>1.8571428571428572</v>
      </c>
      <c r="Q109" s="192">
        <f ca="1">IF($R$7&gt;=J109,K109,0)</f>
        <v>1.8571428571428572</v>
      </c>
      <c r="R109" s="192"/>
      <c r="S109" s="291"/>
      <c r="T109" s="658" t="s">
        <v>1268</v>
      </c>
      <c r="U109" s="193">
        <f>IF(N109=100%,2,0)</f>
        <v>2</v>
      </c>
      <c r="V109" s="193">
        <f>IF(J109&lt;$T$2,0,1)</f>
        <v>0</v>
      </c>
      <c r="W109" s="309" t="str">
        <f t="shared" ref="W109:W216" si="31">IF(U109+V109&gt;1,"CUMPLIDA",IF(V109=1,"EN TERMINO","VENCIDA"))</f>
        <v>CUMPLIDA</v>
      </c>
      <c r="X109" s="692" t="str">
        <f>IF(W109&amp;W110&amp;W111="CUMPLIDA","CUMPLIDA",IF(OR(W109="VENCIDA",W110="VENCIDA",W111="VENCIDA"),"VENCIDA",IF(U109+U110+U111=6,"CUMPLIDA","EN TERMINO")))</f>
        <v>CUMPLIDA</v>
      </c>
    </row>
    <row r="110" spans="1:24" ht="156" customHeight="1">
      <c r="A110" s="695"/>
      <c r="B110" s="696"/>
      <c r="C110" s="696"/>
      <c r="D110" s="696"/>
      <c r="E110" s="696"/>
      <c r="F110" s="344" t="s">
        <v>772</v>
      </c>
      <c r="G110" s="347" t="s">
        <v>448</v>
      </c>
      <c r="H110" s="648">
        <v>1</v>
      </c>
      <c r="I110" s="205">
        <v>43012</v>
      </c>
      <c r="J110" s="205">
        <v>43038</v>
      </c>
      <c r="K110" s="192">
        <f t="shared" si="30"/>
        <v>3.7142857142857144</v>
      </c>
      <c r="L110" s="347" t="s">
        <v>1097</v>
      </c>
      <c r="M110" s="291">
        <v>1</v>
      </c>
      <c r="N110" s="194">
        <f t="shared" ref="N110:N175" si="32">IF(M110/H110&gt;1,1,+M110/H110)</f>
        <v>1</v>
      </c>
      <c r="O110" s="192">
        <f t="shared" ref="O110:O173" si="33">+K110*N110</f>
        <v>3.7142857142857144</v>
      </c>
      <c r="P110" s="192">
        <f t="shared" ref="P110:P173" ca="1" si="34">IF(J110&lt;=$R$7,O110,0)</f>
        <v>3.7142857142857144</v>
      </c>
      <c r="Q110" s="192">
        <f t="shared" ref="Q110:Q173" ca="1" si="35">IF($R$7&gt;=J110,K110,0)</f>
        <v>3.7142857142857144</v>
      </c>
      <c r="R110" s="192"/>
      <c r="S110" s="291"/>
      <c r="T110" s="658" t="s">
        <v>1268</v>
      </c>
      <c r="U110" s="193">
        <f t="shared" ref="U110:U175" si="36">IF(N110=100%,2,0)</f>
        <v>2</v>
      </c>
      <c r="V110" s="193">
        <f t="shared" ref="V110:V175" si="37">IF(J110&lt;$T$2,0,1)</f>
        <v>0</v>
      </c>
      <c r="W110" s="309" t="str">
        <f t="shared" si="31"/>
        <v>CUMPLIDA</v>
      </c>
      <c r="X110" s="692"/>
    </row>
    <row r="111" spans="1:24" ht="173.25" customHeight="1">
      <c r="A111" s="691"/>
      <c r="B111" s="689"/>
      <c r="C111" s="689"/>
      <c r="D111" s="689"/>
      <c r="E111" s="689"/>
      <c r="F111" s="344" t="s">
        <v>873</v>
      </c>
      <c r="G111" s="347" t="s">
        <v>844</v>
      </c>
      <c r="H111" s="272">
        <v>1</v>
      </c>
      <c r="I111" s="205">
        <v>43056</v>
      </c>
      <c r="J111" s="205">
        <v>43421</v>
      </c>
      <c r="K111" s="192">
        <f t="shared" si="30"/>
        <v>52.142857142857146</v>
      </c>
      <c r="L111" s="347" t="s">
        <v>1097</v>
      </c>
      <c r="M111" s="272">
        <v>1</v>
      </c>
      <c r="N111" s="194">
        <f t="shared" si="32"/>
        <v>1</v>
      </c>
      <c r="O111" s="192">
        <f t="shared" si="33"/>
        <v>52.142857142857146</v>
      </c>
      <c r="P111" s="192">
        <f t="shared" ca="1" si="34"/>
        <v>52.142857142857146</v>
      </c>
      <c r="Q111" s="192">
        <f t="shared" ca="1" si="35"/>
        <v>52.142857142857146</v>
      </c>
      <c r="R111" s="192"/>
      <c r="S111" s="291"/>
      <c r="T111" s="658" t="s">
        <v>1921</v>
      </c>
      <c r="U111" s="193">
        <f t="shared" si="36"/>
        <v>2</v>
      </c>
      <c r="V111" s="193">
        <f t="shared" si="37"/>
        <v>0</v>
      </c>
      <c r="W111" s="309" t="str">
        <f t="shared" si="31"/>
        <v>CUMPLIDA</v>
      </c>
      <c r="X111" s="692"/>
    </row>
    <row r="112" spans="1:24" ht="285" customHeight="1">
      <c r="A112" s="690">
        <v>2</v>
      </c>
      <c r="B112" s="688" t="s">
        <v>1326</v>
      </c>
      <c r="C112" s="688" t="s">
        <v>48</v>
      </c>
      <c r="D112" s="688" t="s">
        <v>774</v>
      </c>
      <c r="E112" s="688" t="s">
        <v>775</v>
      </c>
      <c r="F112" s="344" t="s">
        <v>872</v>
      </c>
      <c r="G112" s="347" t="s">
        <v>448</v>
      </c>
      <c r="H112" s="648">
        <v>1</v>
      </c>
      <c r="I112" s="205">
        <v>43025</v>
      </c>
      <c r="J112" s="205">
        <v>43038</v>
      </c>
      <c r="K112" s="192">
        <f t="shared" si="30"/>
        <v>1.8571428571428572</v>
      </c>
      <c r="L112" s="347" t="s">
        <v>1097</v>
      </c>
      <c r="M112" s="291">
        <v>1</v>
      </c>
      <c r="N112" s="194">
        <f t="shared" si="32"/>
        <v>1</v>
      </c>
      <c r="O112" s="192">
        <f t="shared" si="33"/>
        <v>1.8571428571428572</v>
      </c>
      <c r="P112" s="192">
        <f t="shared" ca="1" si="34"/>
        <v>1.8571428571428572</v>
      </c>
      <c r="Q112" s="192">
        <f t="shared" ca="1" si="35"/>
        <v>1.8571428571428572</v>
      </c>
      <c r="R112" s="192"/>
      <c r="S112" s="291"/>
      <c r="T112" s="658" t="s">
        <v>1268</v>
      </c>
      <c r="U112" s="193">
        <f t="shared" si="36"/>
        <v>2</v>
      </c>
      <c r="V112" s="193">
        <f t="shared" si="37"/>
        <v>0</v>
      </c>
      <c r="W112" s="309" t="str">
        <f t="shared" si="31"/>
        <v>CUMPLIDA</v>
      </c>
      <c r="X112" s="692" t="str">
        <f>IF(W112&amp;W113&amp;W114="CUMPLIDA","CUMPLIDA",IF(OR(W112="VENCIDA",W113="VENCIDA",W114="VENCIDA"),"VENCIDA",IF(U112+U113+U114=6,"CUMPLIDA","EN TERMINO")))</f>
        <v>CUMPLIDA</v>
      </c>
    </row>
    <row r="113" spans="1:24" ht="144.75" customHeight="1">
      <c r="A113" s="695"/>
      <c r="B113" s="696"/>
      <c r="C113" s="696"/>
      <c r="D113" s="696"/>
      <c r="E113" s="696"/>
      <c r="F113" s="344" t="s">
        <v>772</v>
      </c>
      <c r="G113" s="347" t="s">
        <v>448</v>
      </c>
      <c r="H113" s="648">
        <v>1</v>
      </c>
      <c r="I113" s="205">
        <v>43012</v>
      </c>
      <c r="J113" s="205">
        <v>43038</v>
      </c>
      <c r="K113" s="192">
        <f t="shared" si="30"/>
        <v>3.7142857142857144</v>
      </c>
      <c r="L113" s="347" t="s">
        <v>1097</v>
      </c>
      <c r="M113" s="291">
        <v>1</v>
      </c>
      <c r="N113" s="194">
        <f t="shared" si="32"/>
        <v>1</v>
      </c>
      <c r="O113" s="192">
        <f t="shared" si="33"/>
        <v>3.7142857142857144</v>
      </c>
      <c r="P113" s="192">
        <f t="shared" ca="1" si="34"/>
        <v>3.7142857142857144</v>
      </c>
      <c r="Q113" s="192">
        <f t="shared" ca="1" si="35"/>
        <v>3.7142857142857144</v>
      </c>
      <c r="R113" s="192"/>
      <c r="S113" s="291"/>
      <c r="T113" s="658" t="s">
        <v>1268</v>
      </c>
      <c r="U113" s="193">
        <f t="shared" si="36"/>
        <v>2</v>
      </c>
      <c r="V113" s="193">
        <f t="shared" si="37"/>
        <v>0</v>
      </c>
      <c r="W113" s="309" t="str">
        <f t="shared" si="31"/>
        <v>CUMPLIDA</v>
      </c>
      <c r="X113" s="692"/>
    </row>
    <row r="114" spans="1:24" ht="243.75" customHeight="1">
      <c r="A114" s="691"/>
      <c r="B114" s="689"/>
      <c r="C114" s="689"/>
      <c r="D114" s="689"/>
      <c r="E114" s="689"/>
      <c r="F114" s="344" t="s">
        <v>873</v>
      </c>
      <c r="G114" s="347" t="s">
        <v>844</v>
      </c>
      <c r="H114" s="272">
        <v>1</v>
      </c>
      <c r="I114" s="205">
        <v>43056</v>
      </c>
      <c r="J114" s="205">
        <v>43421</v>
      </c>
      <c r="K114" s="192">
        <f>(+J114-I114)/7</f>
        <v>52.142857142857146</v>
      </c>
      <c r="L114" s="347" t="s">
        <v>1097</v>
      </c>
      <c r="M114" s="272">
        <v>1</v>
      </c>
      <c r="N114" s="194">
        <f>IF(M114/H114&gt;1,1,+M114/H114)</f>
        <v>1</v>
      </c>
      <c r="O114" s="192">
        <f t="shared" si="33"/>
        <v>52.142857142857146</v>
      </c>
      <c r="P114" s="192">
        <f t="shared" ca="1" si="34"/>
        <v>52.142857142857146</v>
      </c>
      <c r="Q114" s="192">
        <f t="shared" ca="1" si="35"/>
        <v>52.142857142857146</v>
      </c>
      <c r="R114" s="192"/>
      <c r="S114" s="291"/>
      <c r="T114" s="658" t="s">
        <v>1921</v>
      </c>
      <c r="U114" s="193">
        <f t="shared" si="36"/>
        <v>2</v>
      </c>
      <c r="V114" s="193">
        <f t="shared" si="37"/>
        <v>0</v>
      </c>
      <c r="W114" s="309" t="str">
        <f t="shared" si="31"/>
        <v>CUMPLIDA</v>
      </c>
      <c r="X114" s="692"/>
    </row>
    <row r="115" spans="1:24" ht="268.5" customHeight="1">
      <c r="A115" s="690">
        <v>3</v>
      </c>
      <c r="B115" s="688" t="s">
        <v>778</v>
      </c>
      <c r="C115" s="688" t="s">
        <v>48</v>
      </c>
      <c r="D115" s="688" t="s">
        <v>777</v>
      </c>
      <c r="E115" s="688" t="s">
        <v>874</v>
      </c>
      <c r="F115" s="344" t="s">
        <v>872</v>
      </c>
      <c r="G115" s="347" t="s">
        <v>448</v>
      </c>
      <c r="H115" s="648">
        <v>1</v>
      </c>
      <c r="I115" s="205">
        <v>43025</v>
      </c>
      <c r="J115" s="205">
        <v>43038</v>
      </c>
      <c r="K115" s="192">
        <f t="shared" si="30"/>
        <v>1.8571428571428572</v>
      </c>
      <c r="L115" s="347" t="s">
        <v>1097</v>
      </c>
      <c r="M115" s="291">
        <v>1</v>
      </c>
      <c r="N115" s="194">
        <f t="shared" si="32"/>
        <v>1</v>
      </c>
      <c r="O115" s="192">
        <f t="shared" si="33"/>
        <v>1.8571428571428572</v>
      </c>
      <c r="P115" s="192">
        <f t="shared" ca="1" si="34"/>
        <v>1.8571428571428572</v>
      </c>
      <c r="Q115" s="192">
        <f t="shared" ca="1" si="35"/>
        <v>1.8571428571428572</v>
      </c>
      <c r="R115" s="192"/>
      <c r="S115" s="291"/>
      <c r="T115" s="658" t="s">
        <v>1240</v>
      </c>
      <c r="U115" s="193">
        <f t="shared" si="36"/>
        <v>2</v>
      </c>
      <c r="V115" s="193">
        <f t="shared" si="37"/>
        <v>0</v>
      </c>
      <c r="W115" s="309" t="str">
        <f t="shared" si="31"/>
        <v>CUMPLIDA</v>
      </c>
      <c r="X115" s="692" t="str">
        <f>IF(W115&amp;W116&amp;W117="CUMPLIDA","CUMPLIDA",IF(OR(W115="VENCIDA",W116="VENCIDA",W117="VENCIDA"),"VENCIDA",IF(U115+U116+U117=6,"CUMPLIDA","EN TERMINO")))</f>
        <v>CUMPLIDA</v>
      </c>
    </row>
    <row r="116" spans="1:24" ht="146.25" customHeight="1">
      <c r="A116" s="695"/>
      <c r="B116" s="696"/>
      <c r="C116" s="696"/>
      <c r="D116" s="696"/>
      <c r="E116" s="696"/>
      <c r="F116" s="344" t="s">
        <v>772</v>
      </c>
      <c r="G116" s="347" t="s">
        <v>448</v>
      </c>
      <c r="H116" s="648">
        <v>1</v>
      </c>
      <c r="I116" s="205">
        <v>43012</v>
      </c>
      <c r="J116" s="205">
        <v>43038</v>
      </c>
      <c r="K116" s="192">
        <f t="shared" si="30"/>
        <v>3.7142857142857144</v>
      </c>
      <c r="L116" s="347" t="s">
        <v>1097</v>
      </c>
      <c r="M116" s="291">
        <v>1</v>
      </c>
      <c r="N116" s="194">
        <f t="shared" si="32"/>
        <v>1</v>
      </c>
      <c r="O116" s="192">
        <f t="shared" si="33"/>
        <v>3.7142857142857144</v>
      </c>
      <c r="P116" s="192">
        <f t="shared" ca="1" si="34"/>
        <v>3.7142857142857144</v>
      </c>
      <c r="Q116" s="192">
        <f t="shared" ca="1" si="35"/>
        <v>3.7142857142857144</v>
      </c>
      <c r="R116" s="192"/>
      <c r="S116" s="291"/>
      <c r="T116" s="658" t="s">
        <v>1240</v>
      </c>
      <c r="U116" s="193">
        <f t="shared" si="36"/>
        <v>2</v>
      </c>
      <c r="V116" s="193">
        <f t="shared" si="37"/>
        <v>0</v>
      </c>
      <c r="W116" s="309" t="str">
        <f t="shared" si="31"/>
        <v>CUMPLIDA</v>
      </c>
      <c r="X116" s="692"/>
    </row>
    <row r="117" spans="1:24" ht="177.75" customHeight="1">
      <c r="A117" s="691"/>
      <c r="B117" s="689"/>
      <c r="C117" s="689"/>
      <c r="D117" s="689"/>
      <c r="E117" s="689"/>
      <c r="F117" s="344" t="s">
        <v>873</v>
      </c>
      <c r="G117" s="347" t="s">
        <v>844</v>
      </c>
      <c r="H117" s="272">
        <v>1</v>
      </c>
      <c r="I117" s="205">
        <v>43056</v>
      </c>
      <c r="J117" s="205">
        <v>43421</v>
      </c>
      <c r="K117" s="192">
        <f>(+J117-I117)/7</f>
        <v>52.142857142857146</v>
      </c>
      <c r="L117" s="347" t="s">
        <v>1097</v>
      </c>
      <c r="M117" s="272">
        <v>1</v>
      </c>
      <c r="N117" s="194">
        <f>IF(M117/H117&gt;1,1,+M117/H117)</f>
        <v>1</v>
      </c>
      <c r="O117" s="192">
        <f t="shared" si="33"/>
        <v>52.142857142857146</v>
      </c>
      <c r="P117" s="192">
        <f t="shared" ca="1" si="34"/>
        <v>52.142857142857146</v>
      </c>
      <c r="Q117" s="192">
        <f t="shared" ca="1" si="35"/>
        <v>52.142857142857146</v>
      </c>
      <c r="R117" s="192"/>
      <c r="S117" s="291"/>
      <c r="T117" s="658" t="s">
        <v>1922</v>
      </c>
      <c r="U117" s="193">
        <f t="shared" si="36"/>
        <v>2</v>
      </c>
      <c r="V117" s="193">
        <f t="shared" si="37"/>
        <v>0</v>
      </c>
      <c r="W117" s="309" t="str">
        <f t="shared" si="31"/>
        <v>CUMPLIDA</v>
      </c>
      <c r="X117" s="692"/>
    </row>
    <row r="118" spans="1:24" ht="255.75" customHeight="1">
      <c r="A118" s="690">
        <v>4</v>
      </c>
      <c r="B118" s="688" t="s">
        <v>780</v>
      </c>
      <c r="C118" s="688" t="s">
        <v>48</v>
      </c>
      <c r="D118" s="688" t="s">
        <v>779</v>
      </c>
      <c r="E118" s="688" t="s">
        <v>875</v>
      </c>
      <c r="F118" s="344" t="s">
        <v>872</v>
      </c>
      <c r="G118" s="347" t="s">
        <v>448</v>
      </c>
      <c r="H118" s="648">
        <v>1</v>
      </c>
      <c r="I118" s="205">
        <v>43025</v>
      </c>
      <c r="J118" s="205">
        <v>43038</v>
      </c>
      <c r="K118" s="192">
        <f t="shared" si="30"/>
        <v>1.8571428571428572</v>
      </c>
      <c r="L118" s="347" t="s">
        <v>1097</v>
      </c>
      <c r="M118" s="291">
        <v>1</v>
      </c>
      <c r="N118" s="194">
        <f t="shared" si="32"/>
        <v>1</v>
      </c>
      <c r="O118" s="192">
        <f t="shared" si="33"/>
        <v>1.8571428571428572</v>
      </c>
      <c r="P118" s="192">
        <f t="shared" ca="1" si="34"/>
        <v>1.8571428571428572</v>
      </c>
      <c r="Q118" s="192">
        <f t="shared" ca="1" si="35"/>
        <v>1.8571428571428572</v>
      </c>
      <c r="R118" s="192"/>
      <c r="S118" s="291"/>
      <c r="T118" s="658" t="s">
        <v>1268</v>
      </c>
      <c r="U118" s="193">
        <f t="shared" si="36"/>
        <v>2</v>
      </c>
      <c r="V118" s="193">
        <f t="shared" si="37"/>
        <v>0</v>
      </c>
      <c r="W118" s="309" t="str">
        <f t="shared" si="31"/>
        <v>CUMPLIDA</v>
      </c>
      <c r="X118" s="692" t="str">
        <f>IF(W118&amp;W119&amp;W120="CUMPLIDA","CUMPLIDA",IF(OR(W118="VENCIDA",W119="VENCIDA",W120="VENCIDA"),"VENCIDA",IF(U118+U119+U120=6,"CUMPLIDA","EN TERMINO")))</f>
        <v>CUMPLIDA</v>
      </c>
    </row>
    <row r="119" spans="1:24" ht="142.5" customHeight="1">
      <c r="A119" s="695"/>
      <c r="B119" s="696"/>
      <c r="C119" s="696"/>
      <c r="D119" s="696"/>
      <c r="E119" s="696"/>
      <c r="F119" s="344" t="s">
        <v>772</v>
      </c>
      <c r="G119" s="347" t="s">
        <v>448</v>
      </c>
      <c r="H119" s="648">
        <v>1</v>
      </c>
      <c r="I119" s="205">
        <v>43012</v>
      </c>
      <c r="J119" s="205">
        <v>43038</v>
      </c>
      <c r="K119" s="192">
        <f t="shared" si="30"/>
        <v>3.7142857142857144</v>
      </c>
      <c r="L119" s="347" t="s">
        <v>1097</v>
      </c>
      <c r="M119" s="291">
        <v>1</v>
      </c>
      <c r="N119" s="194">
        <f t="shared" si="32"/>
        <v>1</v>
      </c>
      <c r="O119" s="192">
        <f t="shared" si="33"/>
        <v>3.7142857142857144</v>
      </c>
      <c r="P119" s="192">
        <f t="shared" ca="1" si="34"/>
        <v>3.7142857142857144</v>
      </c>
      <c r="Q119" s="192">
        <f t="shared" ca="1" si="35"/>
        <v>3.7142857142857144</v>
      </c>
      <c r="R119" s="192"/>
      <c r="S119" s="291"/>
      <c r="T119" s="658" t="s">
        <v>1240</v>
      </c>
      <c r="U119" s="193">
        <f t="shared" si="36"/>
        <v>2</v>
      </c>
      <c r="V119" s="193">
        <f t="shared" si="37"/>
        <v>0</v>
      </c>
      <c r="W119" s="309" t="str">
        <f t="shared" si="31"/>
        <v>CUMPLIDA</v>
      </c>
      <c r="X119" s="692"/>
    </row>
    <row r="120" spans="1:24" ht="206.25" customHeight="1">
      <c r="A120" s="691"/>
      <c r="B120" s="689"/>
      <c r="C120" s="689"/>
      <c r="D120" s="689"/>
      <c r="E120" s="689"/>
      <c r="F120" s="344" t="s">
        <v>873</v>
      </c>
      <c r="G120" s="347" t="s">
        <v>844</v>
      </c>
      <c r="H120" s="272">
        <v>1</v>
      </c>
      <c r="I120" s="205">
        <v>43056</v>
      </c>
      <c r="J120" s="205">
        <v>43421</v>
      </c>
      <c r="K120" s="192">
        <f t="shared" si="30"/>
        <v>52.142857142857146</v>
      </c>
      <c r="L120" s="347" t="s">
        <v>1097</v>
      </c>
      <c r="M120" s="272">
        <v>1</v>
      </c>
      <c r="N120" s="194">
        <f t="shared" si="32"/>
        <v>1</v>
      </c>
      <c r="O120" s="192">
        <f t="shared" si="33"/>
        <v>52.142857142857146</v>
      </c>
      <c r="P120" s="192">
        <f t="shared" ca="1" si="34"/>
        <v>52.142857142857146</v>
      </c>
      <c r="Q120" s="192">
        <f t="shared" ca="1" si="35"/>
        <v>52.142857142857146</v>
      </c>
      <c r="R120" s="192"/>
      <c r="S120" s="291"/>
      <c r="T120" s="658" t="s">
        <v>1922</v>
      </c>
      <c r="U120" s="193">
        <f t="shared" si="36"/>
        <v>2</v>
      </c>
      <c r="V120" s="193">
        <f t="shared" si="37"/>
        <v>0</v>
      </c>
      <c r="W120" s="309" t="str">
        <f t="shared" si="31"/>
        <v>CUMPLIDA</v>
      </c>
      <c r="X120" s="692"/>
    </row>
    <row r="121" spans="1:24" ht="255" customHeight="1">
      <c r="A121" s="690">
        <v>5</v>
      </c>
      <c r="B121" s="688" t="s">
        <v>783</v>
      </c>
      <c r="C121" s="688" t="s">
        <v>48</v>
      </c>
      <c r="D121" s="688" t="s">
        <v>781</v>
      </c>
      <c r="E121" s="688" t="s">
        <v>782</v>
      </c>
      <c r="F121" s="344" t="s">
        <v>872</v>
      </c>
      <c r="G121" s="347" t="s">
        <v>448</v>
      </c>
      <c r="H121" s="648">
        <v>1</v>
      </c>
      <c r="I121" s="205">
        <v>43025</v>
      </c>
      <c r="J121" s="205">
        <v>43038</v>
      </c>
      <c r="K121" s="192">
        <f t="shared" si="30"/>
        <v>1.8571428571428572</v>
      </c>
      <c r="L121" s="347" t="s">
        <v>1097</v>
      </c>
      <c r="M121" s="291">
        <v>1</v>
      </c>
      <c r="N121" s="194">
        <f t="shared" si="32"/>
        <v>1</v>
      </c>
      <c r="O121" s="192">
        <f t="shared" si="33"/>
        <v>1.8571428571428572</v>
      </c>
      <c r="P121" s="192">
        <f t="shared" ca="1" si="34"/>
        <v>1.8571428571428572</v>
      </c>
      <c r="Q121" s="192">
        <f t="shared" ca="1" si="35"/>
        <v>1.8571428571428572</v>
      </c>
      <c r="R121" s="192"/>
      <c r="S121" s="291"/>
      <c r="T121" s="658" t="s">
        <v>1240</v>
      </c>
      <c r="U121" s="193">
        <f t="shared" si="36"/>
        <v>2</v>
      </c>
      <c r="V121" s="193">
        <f t="shared" si="37"/>
        <v>0</v>
      </c>
      <c r="W121" s="309" t="str">
        <f t="shared" si="31"/>
        <v>CUMPLIDA</v>
      </c>
      <c r="X121" s="692" t="str">
        <f>IF(W121&amp;W122&amp;W123="CUMPLIDA","CUMPLIDA",IF(OR(W121="VENCIDA",W122="VENCIDA",W123="VENCIDA"),"VENCIDA",IF(U121+U122+U123=6,"CUMPLIDA","EN TERMINO")))</f>
        <v>CUMPLIDA</v>
      </c>
    </row>
    <row r="122" spans="1:24" ht="135.75" customHeight="1">
      <c r="A122" s="695"/>
      <c r="B122" s="696"/>
      <c r="C122" s="696"/>
      <c r="D122" s="696"/>
      <c r="E122" s="696"/>
      <c r="F122" s="344" t="s">
        <v>772</v>
      </c>
      <c r="G122" s="347" t="s">
        <v>448</v>
      </c>
      <c r="H122" s="648">
        <v>1</v>
      </c>
      <c r="I122" s="205">
        <v>43012</v>
      </c>
      <c r="J122" s="205">
        <v>43038</v>
      </c>
      <c r="K122" s="192">
        <f t="shared" si="30"/>
        <v>3.7142857142857144</v>
      </c>
      <c r="L122" s="347" t="s">
        <v>1097</v>
      </c>
      <c r="M122" s="291">
        <v>1</v>
      </c>
      <c r="N122" s="194">
        <f t="shared" si="32"/>
        <v>1</v>
      </c>
      <c r="O122" s="192">
        <f t="shared" si="33"/>
        <v>3.7142857142857144</v>
      </c>
      <c r="P122" s="192">
        <f t="shared" ca="1" si="34"/>
        <v>3.7142857142857144</v>
      </c>
      <c r="Q122" s="192">
        <f t="shared" ca="1" si="35"/>
        <v>3.7142857142857144</v>
      </c>
      <c r="R122" s="192"/>
      <c r="S122" s="291"/>
      <c r="T122" s="658" t="s">
        <v>1240</v>
      </c>
      <c r="U122" s="193">
        <f t="shared" si="36"/>
        <v>2</v>
      </c>
      <c r="V122" s="193">
        <f t="shared" si="37"/>
        <v>0</v>
      </c>
      <c r="W122" s="309" t="str">
        <f t="shared" si="31"/>
        <v>CUMPLIDA</v>
      </c>
      <c r="X122" s="692"/>
    </row>
    <row r="123" spans="1:24" ht="191.25" customHeight="1">
      <c r="A123" s="691"/>
      <c r="B123" s="689"/>
      <c r="C123" s="689"/>
      <c r="D123" s="689"/>
      <c r="E123" s="689"/>
      <c r="F123" s="344" t="s">
        <v>873</v>
      </c>
      <c r="G123" s="347" t="s">
        <v>844</v>
      </c>
      <c r="H123" s="272">
        <v>1</v>
      </c>
      <c r="I123" s="205">
        <v>43056</v>
      </c>
      <c r="J123" s="205">
        <v>43421</v>
      </c>
      <c r="K123" s="192">
        <f t="shared" si="30"/>
        <v>52.142857142857146</v>
      </c>
      <c r="L123" s="347" t="s">
        <v>1097</v>
      </c>
      <c r="M123" s="272">
        <v>1</v>
      </c>
      <c r="N123" s="194">
        <f t="shared" si="32"/>
        <v>1</v>
      </c>
      <c r="O123" s="192">
        <f t="shared" si="33"/>
        <v>52.142857142857146</v>
      </c>
      <c r="P123" s="192">
        <f t="shared" ca="1" si="34"/>
        <v>52.142857142857146</v>
      </c>
      <c r="Q123" s="192">
        <f t="shared" ca="1" si="35"/>
        <v>52.142857142857146</v>
      </c>
      <c r="R123" s="192"/>
      <c r="S123" s="291"/>
      <c r="T123" s="658" t="s">
        <v>1922</v>
      </c>
      <c r="U123" s="193">
        <f t="shared" si="36"/>
        <v>2</v>
      </c>
      <c r="V123" s="193">
        <f t="shared" si="37"/>
        <v>0</v>
      </c>
      <c r="W123" s="309" t="str">
        <f t="shared" si="31"/>
        <v>CUMPLIDA</v>
      </c>
      <c r="X123" s="692"/>
    </row>
    <row r="124" spans="1:24" ht="96.75" customHeight="1">
      <c r="A124" s="686">
        <v>6</v>
      </c>
      <c r="B124" s="751" t="s">
        <v>1146</v>
      </c>
      <c r="C124" s="690" t="s">
        <v>48</v>
      </c>
      <c r="D124" s="690" t="s">
        <v>1147</v>
      </c>
      <c r="E124" s="688" t="s">
        <v>1459</v>
      </c>
      <c r="F124" s="344" t="s">
        <v>876</v>
      </c>
      <c r="G124" s="347" t="s">
        <v>877</v>
      </c>
      <c r="H124" s="648">
        <v>4</v>
      </c>
      <c r="I124" s="205">
        <v>43009</v>
      </c>
      <c r="J124" s="205">
        <v>43099</v>
      </c>
      <c r="K124" s="192">
        <f t="shared" si="30"/>
        <v>12.857142857142858</v>
      </c>
      <c r="L124" s="690" t="s">
        <v>1129</v>
      </c>
      <c r="M124" s="305">
        <v>4</v>
      </c>
      <c r="N124" s="194">
        <f t="shared" si="32"/>
        <v>1</v>
      </c>
      <c r="O124" s="192">
        <f t="shared" si="33"/>
        <v>12.857142857142858</v>
      </c>
      <c r="P124" s="192">
        <f t="shared" ca="1" si="34"/>
        <v>12.857142857142858</v>
      </c>
      <c r="Q124" s="192">
        <f t="shared" ca="1" si="35"/>
        <v>12.857142857142858</v>
      </c>
      <c r="R124" s="192"/>
      <c r="S124" s="305"/>
      <c r="T124" s="658" t="s">
        <v>1419</v>
      </c>
      <c r="U124" s="193">
        <f t="shared" si="36"/>
        <v>2</v>
      </c>
      <c r="V124" s="193">
        <f t="shared" si="37"/>
        <v>0</v>
      </c>
      <c r="W124" s="309" t="str">
        <f t="shared" si="31"/>
        <v>CUMPLIDA</v>
      </c>
      <c r="X124" s="692" t="str">
        <f>IF(W124&amp;W125="CUMPLIDA","CUMPLIDA",IF(OR(W124="VENCIDA",W125="VENCIDA"),"VENCIDA",IF(U124+U125=4,"CUMPLIDA","EN TERMINO")))</f>
        <v>CUMPLIDA</v>
      </c>
    </row>
    <row r="125" spans="1:24" ht="146.25" customHeight="1">
      <c r="A125" s="687"/>
      <c r="B125" s="752"/>
      <c r="C125" s="691"/>
      <c r="D125" s="691"/>
      <c r="E125" s="689"/>
      <c r="F125" s="342" t="s">
        <v>1458</v>
      </c>
      <c r="G125" s="345" t="s">
        <v>766</v>
      </c>
      <c r="H125" s="647">
        <v>1</v>
      </c>
      <c r="I125" s="207">
        <v>43102</v>
      </c>
      <c r="J125" s="207">
        <v>43250</v>
      </c>
      <c r="K125" s="192">
        <f t="shared" si="30"/>
        <v>21.142857142857142</v>
      </c>
      <c r="L125" s="691"/>
      <c r="M125" s="305">
        <v>1</v>
      </c>
      <c r="N125" s="194">
        <f t="shared" si="32"/>
        <v>1</v>
      </c>
      <c r="O125" s="192">
        <f t="shared" si="33"/>
        <v>21.142857142857142</v>
      </c>
      <c r="P125" s="192">
        <f t="shared" ca="1" si="34"/>
        <v>21.142857142857142</v>
      </c>
      <c r="Q125" s="192">
        <f t="shared" ca="1" si="35"/>
        <v>21.142857142857142</v>
      </c>
      <c r="R125" s="192"/>
      <c r="S125" s="305"/>
      <c r="T125" s="658" t="s">
        <v>1465</v>
      </c>
      <c r="U125" s="193">
        <f t="shared" si="36"/>
        <v>2</v>
      </c>
      <c r="V125" s="193">
        <f t="shared" si="37"/>
        <v>0</v>
      </c>
      <c r="W125" s="309" t="str">
        <f t="shared" si="31"/>
        <v>CUMPLIDA</v>
      </c>
      <c r="X125" s="692"/>
    </row>
    <row r="126" spans="1:24" ht="92.25" customHeight="1">
      <c r="A126" s="686">
        <v>7</v>
      </c>
      <c r="B126" s="690" t="s">
        <v>1148</v>
      </c>
      <c r="C126" s="265" t="s">
        <v>48</v>
      </c>
      <c r="D126" s="688" t="s">
        <v>1460</v>
      </c>
      <c r="E126" s="688" t="s">
        <v>1461</v>
      </c>
      <c r="F126" s="344" t="s">
        <v>876</v>
      </c>
      <c r="G126" s="347" t="s">
        <v>877</v>
      </c>
      <c r="H126" s="648">
        <v>4</v>
      </c>
      <c r="I126" s="205">
        <v>43009</v>
      </c>
      <c r="J126" s="205">
        <v>43099</v>
      </c>
      <c r="K126" s="192">
        <f t="shared" si="30"/>
        <v>12.857142857142858</v>
      </c>
      <c r="L126" s="690" t="s">
        <v>1129</v>
      </c>
      <c r="M126" s="305">
        <v>4</v>
      </c>
      <c r="N126" s="194">
        <f t="shared" si="32"/>
        <v>1</v>
      </c>
      <c r="O126" s="192">
        <f t="shared" si="33"/>
        <v>12.857142857142858</v>
      </c>
      <c r="P126" s="192">
        <f t="shared" ca="1" si="34"/>
        <v>12.857142857142858</v>
      </c>
      <c r="Q126" s="192">
        <f t="shared" ca="1" si="35"/>
        <v>12.857142857142858</v>
      </c>
      <c r="R126" s="192"/>
      <c r="S126" s="305"/>
      <c r="T126" s="658" t="s">
        <v>1419</v>
      </c>
      <c r="U126" s="193">
        <f t="shared" si="36"/>
        <v>2</v>
      </c>
      <c r="V126" s="193">
        <f t="shared" si="37"/>
        <v>0</v>
      </c>
      <c r="W126" s="309" t="str">
        <f t="shared" si="31"/>
        <v>CUMPLIDA</v>
      </c>
      <c r="X126" s="692" t="str">
        <f>IF(W126&amp;W127="CUMPLIDA","CUMPLIDA",IF(OR(W126="VENCIDA",W127="VENCIDA"),"VENCIDA",IF(U126+U127=4,"CUMPLIDA","EN TERMINO")))</f>
        <v>CUMPLIDA</v>
      </c>
    </row>
    <row r="127" spans="1:24" ht="350.25" customHeight="1">
      <c r="A127" s="687"/>
      <c r="B127" s="691"/>
      <c r="C127" s="306"/>
      <c r="D127" s="689"/>
      <c r="E127" s="689"/>
      <c r="F127" s="342" t="s">
        <v>1462</v>
      </c>
      <c r="G127" s="347" t="s">
        <v>576</v>
      </c>
      <c r="H127" s="647">
        <v>2</v>
      </c>
      <c r="I127" s="207">
        <v>43102</v>
      </c>
      <c r="J127" s="207">
        <v>43281</v>
      </c>
      <c r="K127" s="192">
        <f t="shared" si="30"/>
        <v>25.571428571428573</v>
      </c>
      <c r="L127" s="691"/>
      <c r="M127" s="305">
        <v>2</v>
      </c>
      <c r="N127" s="194">
        <f t="shared" si="32"/>
        <v>1</v>
      </c>
      <c r="O127" s="192">
        <f t="shared" si="33"/>
        <v>25.571428571428573</v>
      </c>
      <c r="P127" s="192">
        <f t="shared" ca="1" si="34"/>
        <v>25.571428571428573</v>
      </c>
      <c r="Q127" s="192">
        <f t="shared" ca="1" si="35"/>
        <v>25.571428571428573</v>
      </c>
      <c r="R127" s="192"/>
      <c r="S127" s="305"/>
      <c r="T127" s="658" t="s">
        <v>1466</v>
      </c>
      <c r="U127" s="193">
        <f t="shared" si="36"/>
        <v>2</v>
      </c>
      <c r="V127" s="193">
        <f t="shared" si="37"/>
        <v>0</v>
      </c>
      <c r="W127" s="309" t="str">
        <f t="shared" si="31"/>
        <v>CUMPLIDA</v>
      </c>
      <c r="X127" s="692"/>
    </row>
    <row r="128" spans="1:24" ht="147" customHeight="1">
      <c r="A128" s="686">
        <v>8</v>
      </c>
      <c r="B128" s="688" t="s">
        <v>1149</v>
      </c>
      <c r="C128" s="690" t="s">
        <v>48</v>
      </c>
      <c r="D128" s="690" t="s">
        <v>1150</v>
      </c>
      <c r="E128" s="688" t="s">
        <v>1463</v>
      </c>
      <c r="F128" s="344" t="s">
        <v>876</v>
      </c>
      <c r="G128" s="347" t="s">
        <v>877</v>
      </c>
      <c r="H128" s="648">
        <v>4</v>
      </c>
      <c r="I128" s="205">
        <v>43009</v>
      </c>
      <c r="J128" s="205">
        <v>43099</v>
      </c>
      <c r="K128" s="192">
        <f t="shared" si="30"/>
        <v>12.857142857142858</v>
      </c>
      <c r="L128" s="690" t="s">
        <v>1129</v>
      </c>
      <c r="M128" s="305">
        <v>4</v>
      </c>
      <c r="N128" s="194">
        <f t="shared" si="32"/>
        <v>1</v>
      </c>
      <c r="O128" s="192">
        <f t="shared" si="33"/>
        <v>12.857142857142858</v>
      </c>
      <c r="P128" s="192">
        <f t="shared" ca="1" si="34"/>
        <v>12.857142857142858</v>
      </c>
      <c r="Q128" s="192">
        <f t="shared" ca="1" si="35"/>
        <v>12.857142857142858</v>
      </c>
      <c r="R128" s="192"/>
      <c r="S128" s="305"/>
      <c r="T128" s="658" t="s">
        <v>1419</v>
      </c>
      <c r="U128" s="193">
        <f t="shared" si="36"/>
        <v>2</v>
      </c>
      <c r="V128" s="193">
        <f t="shared" si="37"/>
        <v>0</v>
      </c>
      <c r="W128" s="309" t="str">
        <f t="shared" si="31"/>
        <v>CUMPLIDA</v>
      </c>
      <c r="X128" s="692" t="str">
        <f>IF(W128&amp;W129="CUMPLIDA","CUMPLIDA",IF(OR(W128="VENCIDA",W129="VENCIDA"),"VENCIDA",IF(U128+U129=4,"CUMPLIDA","EN TERMINO")))</f>
        <v>CUMPLIDA</v>
      </c>
    </row>
    <row r="129" spans="1:24" ht="228.75" customHeight="1">
      <c r="A129" s="687"/>
      <c r="B129" s="689"/>
      <c r="C129" s="691"/>
      <c r="D129" s="691"/>
      <c r="E129" s="689"/>
      <c r="F129" s="342" t="s">
        <v>1464</v>
      </c>
      <c r="G129" s="345" t="s">
        <v>766</v>
      </c>
      <c r="H129" s="647">
        <v>1</v>
      </c>
      <c r="I129" s="207">
        <v>43102</v>
      </c>
      <c r="J129" s="207">
        <v>43250</v>
      </c>
      <c r="K129" s="192">
        <f t="shared" si="30"/>
        <v>21.142857142857142</v>
      </c>
      <c r="L129" s="691"/>
      <c r="M129" s="305">
        <v>1</v>
      </c>
      <c r="N129" s="194">
        <f t="shared" si="32"/>
        <v>1</v>
      </c>
      <c r="O129" s="192">
        <f t="shared" si="33"/>
        <v>21.142857142857142</v>
      </c>
      <c r="P129" s="192">
        <f t="shared" ca="1" si="34"/>
        <v>21.142857142857142</v>
      </c>
      <c r="Q129" s="192">
        <f t="shared" ca="1" si="35"/>
        <v>21.142857142857142</v>
      </c>
      <c r="R129" s="192"/>
      <c r="S129" s="305"/>
      <c r="T129" s="658" t="s">
        <v>1465</v>
      </c>
      <c r="U129" s="193">
        <f t="shared" si="36"/>
        <v>2</v>
      </c>
      <c r="V129" s="193">
        <f t="shared" si="37"/>
        <v>0</v>
      </c>
      <c r="W129" s="309" t="str">
        <f t="shared" si="31"/>
        <v>CUMPLIDA</v>
      </c>
      <c r="X129" s="692"/>
    </row>
    <row r="130" spans="1:24" ht="129" customHeight="1">
      <c r="A130" s="706">
        <v>9</v>
      </c>
      <c r="B130" s="709" t="s">
        <v>1327</v>
      </c>
      <c r="C130" s="709" t="s">
        <v>48</v>
      </c>
      <c r="D130" s="709" t="s">
        <v>878</v>
      </c>
      <c r="E130" s="709" t="s">
        <v>830</v>
      </c>
      <c r="F130" s="344" t="s">
        <v>831</v>
      </c>
      <c r="G130" s="190" t="s">
        <v>832</v>
      </c>
      <c r="H130" s="649">
        <v>32</v>
      </c>
      <c r="I130" s="208">
        <v>42993</v>
      </c>
      <c r="J130" s="208">
        <v>43100</v>
      </c>
      <c r="K130" s="192">
        <f>(+J130-I130)/7</f>
        <v>15.285714285714286</v>
      </c>
      <c r="L130" s="348" t="s">
        <v>833</v>
      </c>
      <c r="M130" s="291">
        <v>47</v>
      </c>
      <c r="N130" s="194">
        <f t="shared" si="32"/>
        <v>1</v>
      </c>
      <c r="O130" s="192">
        <f t="shared" si="33"/>
        <v>15.285714285714286</v>
      </c>
      <c r="P130" s="192">
        <f t="shared" ca="1" si="34"/>
        <v>15.285714285714286</v>
      </c>
      <c r="Q130" s="192">
        <f t="shared" ca="1" si="35"/>
        <v>15.285714285714286</v>
      </c>
      <c r="R130" s="192"/>
      <c r="S130" s="291"/>
      <c r="T130" s="658" t="s">
        <v>1282</v>
      </c>
      <c r="U130" s="193">
        <f t="shared" si="36"/>
        <v>2</v>
      </c>
      <c r="V130" s="193">
        <f t="shared" si="37"/>
        <v>0</v>
      </c>
      <c r="W130" s="309" t="str">
        <f t="shared" si="31"/>
        <v>CUMPLIDA</v>
      </c>
      <c r="X130" s="701" t="str">
        <f>IF(W130&amp;W131&amp;W132&amp;W133="CUMPLIDA","CUMPLIDA",IF(OR(W130="VENCIDA",W131="VENCIDA",W132="VENCIDA",W133="VENCIDA"),"VENCIDA",IF(U130+U131+U132+U133=8,"CUMPLIDA","EN TERMINO")))</f>
        <v>CUMPLIDA</v>
      </c>
    </row>
    <row r="131" spans="1:24" ht="282" customHeight="1">
      <c r="A131" s="707"/>
      <c r="B131" s="710"/>
      <c r="C131" s="710"/>
      <c r="D131" s="710"/>
      <c r="E131" s="710"/>
      <c r="F131" s="344" t="s">
        <v>834</v>
      </c>
      <c r="G131" s="190" t="s">
        <v>835</v>
      </c>
      <c r="H131" s="649">
        <v>32</v>
      </c>
      <c r="I131" s="208">
        <v>42993</v>
      </c>
      <c r="J131" s="208">
        <v>43312</v>
      </c>
      <c r="K131" s="192">
        <f t="shared" ref="K131:K139" si="38">(+J131-I131)/7</f>
        <v>45.571428571428569</v>
      </c>
      <c r="L131" s="348" t="s">
        <v>833</v>
      </c>
      <c r="M131" s="303">
        <v>32</v>
      </c>
      <c r="N131" s="194">
        <f t="shared" si="32"/>
        <v>1</v>
      </c>
      <c r="O131" s="192">
        <f t="shared" si="33"/>
        <v>45.571428571428569</v>
      </c>
      <c r="P131" s="192">
        <f t="shared" ca="1" si="34"/>
        <v>45.571428571428569</v>
      </c>
      <c r="Q131" s="192">
        <f t="shared" ca="1" si="35"/>
        <v>45.571428571428569</v>
      </c>
      <c r="R131" s="192"/>
      <c r="S131" s="291"/>
      <c r="T131" s="658" t="s">
        <v>1449</v>
      </c>
      <c r="U131" s="193">
        <f t="shared" si="36"/>
        <v>2</v>
      </c>
      <c r="V131" s="193">
        <f t="shared" si="37"/>
        <v>0</v>
      </c>
      <c r="W131" s="309" t="str">
        <f t="shared" si="31"/>
        <v>CUMPLIDA</v>
      </c>
      <c r="X131" s="702"/>
    </row>
    <row r="132" spans="1:24" ht="209.25" customHeight="1">
      <c r="A132" s="707"/>
      <c r="B132" s="710"/>
      <c r="C132" s="710"/>
      <c r="D132" s="710"/>
      <c r="E132" s="710"/>
      <c r="F132" s="342" t="s">
        <v>836</v>
      </c>
      <c r="G132" s="209" t="s">
        <v>837</v>
      </c>
      <c r="H132" s="649">
        <v>10</v>
      </c>
      <c r="I132" s="208">
        <v>42979</v>
      </c>
      <c r="J132" s="208">
        <v>43373</v>
      </c>
      <c r="K132" s="192">
        <f t="shared" si="38"/>
        <v>56.285714285714285</v>
      </c>
      <c r="L132" s="348" t="s">
        <v>833</v>
      </c>
      <c r="M132" s="291">
        <v>10</v>
      </c>
      <c r="N132" s="194">
        <f t="shared" si="32"/>
        <v>1</v>
      </c>
      <c r="O132" s="192">
        <f t="shared" si="33"/>
        <v>56.285714285714285</v>
      </c>
      <c r="P132" s="192">
        <f t="shared" ca="1" si="34"/>
        <v>56.285714285714285</v>
      </c>
      <c r="Q132" s="192">
        <f t="shared" ca="1" si="35"/>
        <v>56.285714285714285</v>
      </c>
      <c r="R132" s="192"/>
      <c r="S132" s="291"/>
      <c r="T132" s="658" t="s">
        <v>1902</v>
      </c>
      <c r="U132" s="193">
        <f t="shared" si="36"/>
        <v>2</v>
      </c>
      <c r="V132" s="193">
        <f t="shared" si="37"/>
        <v>0</v>
      </c>
      <c r="W132" s="309" t="str">
        <f t="shared" si="31"/>
        <v>CUMPLIDA</v>
      </c>
      <c r="X132" s="702"/>
    </row>
    <row r="133" spans="1:24" ht="159.75" customHeight="1">
      <c r="A133" s="708"/>
      <c r="B133" s="711"/>
      <c r="C133" s="711"/>
      <c r="D133" s="711"/>
      <c r="E133" s="711"/>
      <c r="F133" s="344" t="s">
        <v>838</v>
      </c>
      <c r="G133" s="190" t="s">
        <v>839</v>
      </c>
      <c r="H133" s="649">
        <v>1</v>
      </c>
      <c r="I133" s="208">
        <v>43009</v>
      </c>
      <c r="J133" s="208">
        <v>43312</v>
      </c>
      <c r="K133" s="192">
        <f t="shared" si="38"/>
        <v>43.285714285714285</v>
      </c>
      <c r="L133" s="348" t="s">
        <v>833</v>
      </c>
      <c r="M133" s="291">
        <v>1</v>
      </c>
      <c r="N133" s="194">
        <f t="shared" si="32"/>
        <v>1</v>
      </c>
      <c r="O133" s="192">
        <f t="shared" si="33"/>
        <v>43.285714285714285</v>
      </c>
      <c r="P133" s="192">
        <f t="shared" ca="1" si="34"/>
        <v>43.285714285714285</v>
      </c>
      <c r="Q133" s="192">
        <f t="shared" ca="1" si="35"/>
        <v>43.285714285714285</v>
      </c>
      <c r="R133" s="192"/>
      <c r="S133" s="291"/>
      <c r="T133" s="658" t="s">
        <v>1283</v>
      </c>
      <c r="U133" s="193">
        <f t="shared" si="36"/>
        <v>2</v>
      </c>
      <c r="V133" s="193">
        <f t="shared" si="37"/>
        <v>0</v>
      </c>
      <c r="W133" s="309" t="str">
        <f t="shared" si="31"/>
        <v>CUMPLIDA</v>
      </c>
      <c r="X133" s="703"/>
    </row>
    <row r="134" spans="1:24" ht="123" customHeight="1">
      <c r="A134" s="706">
        <v>10</v>
      </c>
      <c r="B134" s="709" t="s">
        <v>1328</v>
      </c>
      <c r="C134" s="709" t="s">
        <v>48</v>
      </c>
      <c r="D134" s="709" t="s">
        <v>841</v>
      </c>
      <c r="E134" s="709" t="s">
        <v>842</v>
      </c>
      <c r="F134" s="189" t="s">
        <v>843</v>
      </c>
      <c r="G134" s="190" t="s">
        <v>844</v>
      </c>
      <c r="H134" s="649">
        <v>11</v>
      </c>
      <c r="I134" s="208">
        <v>42993</v>
      </c>
      <c r="J134" s="208">
        <v>43100</v>
      </c>
      <c r="K134" s="192">
        <f t="shared" si="38"/>
        <v>15.285714285714286</v>
      </c>
      <c r="L134" s="291" t="s">
        <v>833</v>
      </c>
      <c r="M134" s="291">
        <v>11</v>
      </c>
      <c r="N134" s="194">
        <f t="shared" si="32"/>
        <v>1</v>
      </c>
      <c r="O134" s="192">
        <f t="shared" si="33"/>
        <v>15.285714285714286</v>
      </c>
      <c r="P134" s="192">
        <f t="shared" ca="1" si="34"/>
        <v>15.285714285714286</v>
      </c>
      <c r="Q134" s="192">
        <f t="shared" ca="1" si="35"/>
        <v>15.285714285714286</v>
      </c>
      <c r="R134" s="192"/>
      <c r="S134" s="291"/>
      <c r="T134" s="658" t="s">
        <v>1284</v>
      </c>
      <c r="U134" s="193">
        <f t="shared" si="36"/>
        <v>2</v>
      </c>
      <c r="V134" s="193">
        <f t="shared" si="37"/>
        <v>0</v>
      </c>
      <c r="W134" s="309" t="str">
        <f t="shared" si="31"/>
        <v>CUMPLIDA</v>
      </c>
      <c r="X134" s="692" t="str">
        <f>IF(W134&amp;W135&amp;W136="CUMPLIDA","CUMPLIDA",IF(OR(W134="VENCIDA",W135="VENCIDA",W136="VENCIDA"),"VENCIDA",IF(U134+U135+U136=6,"CUMPLIDA","EN TERMINO")))</f>
        <v>CUMPLIDA</v>
      </c>
    </row>
    <row r="135" spans="1:24" ht="111" customHeight="1">
      <c r="A135" s="707"/>
      <c r="B135" s="710"/>
      <c r="C135" s="710"/>
      <c r="D135" s="710"/>
      <c r="E135" s="710"/>
      <c r="F135" s="189" t="s">
        <v>845</v>
      </c>
      <c r="G135" s="190" t="s">
        <v>846</v>
      </c>
      <c r="H135" s="649">
        <v>1</v>
      </c>
      <c r="I135" s="208">
        <v>42993</v>
      </c>
      <c r="J135" s="208">
        <v>43373</v>
      </c>
      <c r="K135" s="192">
        <f t="shared" si="38"/>
        <v>54.285714285714285</v>
      </c>
      <c r="L135" s="291" t="s">
        <v>833</v>
      </c>
      <c r="M135" s="291">
        <v>1</v>
      </c>
      <c r="N135" s="194">
        <f t="shared" si="32"/>
        <v>1</v>
      </c>
      <c r="O135" s="192">
        <f t="shared" si="33"/>
        <v>54.285714285714285</v>
      </c>
      <c r="P135" s="192">
        <f t="shared" ca="1" si="34"/>
        <v>54.285714285714285</v>
      </c>
      <c r="Q135" s="192">
        <f t="shared" ca="1" si="35"/>
        <v>54.285714285714285</v>
      </c>
      <c r="R135" s="192"/>
      <c r="S135" s="291"/>
      <c r="T135" s="658" t="s">
        <v>1285</v>
      </c>
      <c r="U135" s="193">
        <f t="shared" si="36"/>
        <v>2</v>
      </c>
      <c r="V135" s="193">
        <f t="shared" si="37"/>
        <v>0</v>
      </c>
      <c r="W135" s="309" t="str">
        <f t="shared" si="31"/>
        <v>CUMPLIDA</v>
      </c>
      <c r="X135" s="692"/>
    </row>
    <row r="136" spans="1:24" ht="378" customHeight="1">
      <c r="A136" s="708"/>
      <c r="B136" s="711"/>
      <c r="C136" s="711"/>
      <c r="D136" s="711"/>
      <c r="E136" s="711"/>
      <c r="F136" s="189" t="s">
        <v>847</v>
      </c>
      <c r="G136" s="190" t="s">
        <v>848</v>
      </c>
      <c r="H136" s="206">
        <v>1</v>
      </c>
      <c r="I136" s="208">
        <v>42993</v>
      </c>
      <c r="J136" s="208">
        <v>43373</v>
      </c>
      <c r="K136" s="192">
        <f t="shared" si="38"/>
        <v>54.285714285714285</v>
      </c>
      <c r="L136" s="291" t="s">
        <v>833</v>
      </c>
      <c r="M136" s="206">
        <v>1</v>
      </c>
      <c r="N136" s="194">
        <f t="shared" si="32"/>
        <v>1</v>
      </c>
      <c r="O136" s="192">
        <f t="shared" si="33"/>
        <v>54.285714285714285</v>
      </c>
      <c r="P136" s="192">
        <f t="shared" ca="1" si="34"/>
        <v>54.285714285714285</v>
      </c>
      <c r="Q136" s="192">
        <f t="shared" ca="1" si="35"/>
        <v>54.285714285714285</v>
      </c>
      <c r="R136" s="192"/>
      <c r="S136" s="291"/>
      <c r="T136" s="658" t="s">
        <v>1478</v>
      </c>
      <c r="U136" s="193">
        <f t="shared" si="36"/>
        <v>2</v>
      </c>
      <c r="V136" s="193">
        <f t="shared" si="37"/>
        <v>0</v>
      </c>
      <c r="W136" s="309" t="str">
        <f t="shared" si="31"/>
        <v>CUMPLIDA</v>
      </c>
      <c r="X136" s="692"/>
    </row>
    <row r="137" spans="1:24" ht="145.5" customHeight="1">
      <c r="A137" s="706">
        <v>11</v>
      </c>
      <c r="B137" s="709" t="s">
        <v>1329</v>
      </c>
      <c r="C137" s="709" t="s">
        <v>48</v>
      </c>
      <c r="D137" s="188" t="s">
        <v>850</v>
      </c>
      <c r="E137" s="188" t="s">
        <v>851</v>
      </c>
      <c r="F137" s="189" t="s">
        <v>879</v>
      </c>
      <c r="G137" s="190" t="s">
        <v>852</v>
      </c>
      <c r="H137" s="206">
        <v>1</v>
      </c>
      <c r="I137" s="208">
        <v>43054</v>
      </c>
      <c r="J137" s="208">
        <v>43419</v>
      </c>
      <c r="K137" s="192">
        <f t="shared" si="38"/>
        <v>52.142857142857146</v>
      </c>
      <c r="L137" s="291" t="s">
        <v>833</v>
      </c>
      <c r="M137" s="291">
        <v>100</v>
      </c>
      <c r="N137" s="194">
        <f t="shared" si="32"/>
        <v>1</v>
      </c>
      <c r="O137" s="192">
        <f t="shared" si="33"/>
        <v>52.142857142857146</v>
      </c>
      <c r="P137" s="192">
        <f t="shared" ca="1" si="34"/>
        <v>52.142857142857146</v>
      </c>
      <c r="Q137" s="192">
        <f t="shared" ca="1" si="35"/>
        <v>52.142857142857146</v>
      </c>
      <c r="R137" s="192"/>
      <c r="S137" s="291"/>
      <c r="T137" s="658" t="s">
        <v>1286</v>
      </c>
      <c r="U137" s="193">
        <f t="shared" si="36"/>
        <v>2</v>
      </c>
      <c r="V137" s="193">
        <f t="shared" si="37"/>
        <v>0</v>
      </c>
      <c r="W137" s="309" t="str">
        <f t="shared" si="31"/>
        <v>CUMPLIDA</v>
      </c>
      <c r="X137" s="692" t="str">
        <f>IF(W137&amp;W138&amp;W139="CUMPLIDA","CUMPLIDA",IF(OR(W137="VENCIDA",W138="VENCIDA",W139="VENCIDA"),"VENCIDA",IF(U137+U138+U139=6,"CUMPLIDA","EN TERMINO")))</f>
        <v>CUMPLIDA</v>
      </c>
    </row>
    <row r="138" spans="1:24" ht="224.25" customHeight="1">
      <c r="A138" s="707"/>
      <c r="B138" s="710"/>
      <c r="C138" s="710"/>
      <c r="D138" s="188" t="s">
        <v>853</v>
      </c>
      <c r="E138" s="188" t="s">
        <v>854</v>
      </c>
      <c r="F138" s="189" t="s">
        <v>855</v>
      </c>
      <c r="G138" s="190" t="s">
        <v>856</v>
      </c>
      <c r="H138" s="206">
        <v>1</v>
      </c>
      <c r="I138" s="208">
        <v>43023</v>
      </c>
      <c r="J138" s="208">
        <v>43388</v>
      </c>
      <c r="K138" s="192">
        <f t="shared" si="38"/>
        <v>52.142857142857146</v>
      </c>
      <c r="L138" s="291" t="s">
        <v>833</v>
      </c>
      <c r="M138" s="206">
        <v>1</v>
      </c>
      <c r="N138" s="194">
        <f t="shared" si="32"/>
        <v>1</v>
      </c>
      <c r="O138" s="192">
        <f t="shared" si="33"/>
        <v>52.142857142857146</v>
      </c>
      <c r="P138" s="192">
        <f t="shared" ca="1" si="34"/>
        <v>52.142857142857146</v>
      </c>
      <c r="Q138" s="192">
        <f t="shared" ca="1" si="35"/>
        <v>52.142857142857146</v>
      </c>
      <c r="R138" s="192"/>
      <c r="S138" s="291"/>
      <c r="T138" s="658" t="s">
        <v>1287</v>
      </c>
      <c r="U138" s="193">
        <f t="shared" si="36"/>
        <v>2</v>
      </c>
      <c r="V138" s="193">
        <f t="shared" si="37"/>
        <v>0</v>
      </c>
      <c r="W138" s="309" t="str">
        <f t="shared" si="31"/>
        <v>CUMPLIDA</v>
      </c>
      <c r="X138" s="692"/>
    </row>
    <row r="139" spans="1:24" ht="186" customHeight="1">
      <c r="A139" s="708"/>
      <c r="B139" s="711"/>
      <c r="C139" s="711"/>
      <c r="D139" s="189" t="s">
        <v>857</v>
      </c>
      <c r="E139" s="189" t="s">
        <v>858</v>
      </c>
      <c r="F139" s="189" t="s">
        <v>859</v>
      </c>
      <c r="G139" s="291" t="s">
        <v>860</v>
      </c>
      <c r="H139" s="649">
        <v>1</v>
      </c>
      <c r="I139" s="208">
        <v>42993</v>
      </c>
      <c r="J139" s="208">
        <v>43100</v>
      </c>
      <c r="K139" s="192">
        <f t="shared" si="38"/>
        <v>15.285714285714286</v>
      </c>
      <c r="L139" s="291" t="s">
        <v>833</v>
      </c>
      <c r="M139" s="291">
        <v>1</v>
      </c>
      <c r="N139" s="194">
        <f t="shared" si="32"/>
        <v>1</v>
      </c>
      <c r="O139" s="192">
        <f t="shared" si="33"/>
        <v>15.285714285714286</v>
      </c>
      <c r="P139" s="192">
        <f t="shared" ca="1" si="34"/>
        <v>15.285714285714286</v>
      </c>
      <c r="Q139" s="192">
        <f t="shared" ca="1" si="35"/>
        <v>15.285714285714286</v>
      </c>
      <c r="R139" s="192"/>
      <c r="S139" s="291"/>
      <c r="T139" s="658" t="s">
        <v>1288</v>
      </c>
      <c r="U139" s="193">
        <f t="shared" si="36"/>
        <v>2</v>
      </c>
      <c r="V139" s="193">
        <f t="shared" si="37"/>
        <v>0</v>
      </c>
      <c r="W139" s="309" t="str">
        <f t="shared" si="31"/>
        <v>CUMPLIDA</v>
      </c>
      <c r="X139" s="692"/>
    </row>
    <row r="140" spans="1:24" ht="274.5" customHeight="1">
      <c r="A140" s="196">
        <v>12</v>
      </c>
      <c r="B140" s="210" t="s">
        <v>788</v>
      </c>
      <c r="C140" s="189" t="s">
        <v>784</v>
      </c>
      <c r="D140" s="210" t="s">
        <v>785</v>
      </c>
      <c r="E140" s="189" t="s">
        <v>786</v>
      </c>
      <c r="F140" s="189" t="s">
        <v>787</v>
      </c>
      <c r="G140" s="290" t="s">
        <v>258</v>
      </c>
      <c r="H140" s="648">
        <v>1</v>
      </c>
      <c r="I140" s="191">
        <v>42850</v>
      </c>
      <c r="J140" s="191">
        <v>42850</v>
      </c>
      <c r="K140" s="192">
        <f t="shared" si="30"/>
        <v>0</v>
      </c>
      <c r="L140" s="290" t="s">
        <v>1098</v>
      </c>
      <c r="M140" s="291">
        <v>1</v>
      </c>
      <c r="N140" s="194">
        <f t="shared" si="32"/>
        <v>1</v>
      </c>
      <c r="O140" s="192">
        <f t="shared" si="33"/>
        <v>0</v>
      </c>
      <c r="P140" s="192">
        <f t="shared" ca="1" si="34"/>
        <v>0</v>
      </c>
      <c r="Q140" s="192">
        <f t="shared" ca="1" si="35"/>
        <v>0</v>
      </c>
      <c r="R140" s="192"/>
      <c r="S140" s="291"/>
      <c r="T140" s="658" t="s">
        <v>1061</v>
      </c>
      <c r="U140" s="193">
        <f t="shared" si="36"/>
        <v>2</v>
      </c>
      <c r="V140" s="193">
        <f t="shared" si="37"/>
        <v>0</v>
      </c>
      <c r="W140" s="309" t="str">
        <f t="shared" si="31"/>
        <v>CUMPLIDA</v>
      </c>
      <c r="X140" s="309" t="str">
        <f>IF(W140="CUMPLIDA","CUMPLIDA",IF(W140="EN TERMINO","EN TERMINO","VENCIDA"))</f>
        <v>CUMPLIDA</v>
      </c>
    </row>
    <row r="141" spans="1:24" ht="244.5" customHeight="1">
      <c r="A141" s="196">
        <v>13</v>
      </c>
      <c r="B141" s="210" t="s">
        <v>796</v>
      </c>
      <c r="C141" s="189" t="s">
        <v>784</v>
      </c>
      <c r="D141" s="210" t="s">
        <v>789</v>
      </c>
      <c r="E141" s="189" t="s">
        <v>786</v>
      </c>
      <c r="F141" s="189" t="s">
        <v>787</v>
      </c>
      <c r="G141" s="290" t="s">
        <v>442</v>
      </c>
      <c r="H141" s="648">
        <v>1</v>
      </c>
      <c r="I141" s="191">
        <v>42857</v>
      </c>
      <c r="J141" s="191">
        <v>42857</v>
      </c>
      <c r="K141" s="192">
        <f t="shared" si="30"/>
        <v>0</v>
      </c>
      <c r="L141" s="290" t="s">
        <v>1097</v>
      </c>
      <c r="M141" s="291">
        <v>1</v>
      </c>
      <c r="N141" s="194">
        <f t="shared" si="32"/>
        <v>1</v>
      </c>
      <c r="O141" s="192">
        <f t="shared" si="33"/>
        <v>0</v>
      </c>
      <c r="P141" s="192">
        <f t="shared" ca="1" si="34"/>
        <v>0</v>
      </c>
      <c r="Q141" s="192">
        <f t="shared" ca="1" si="35"/>
        <v>0</v>
      </c>
      <c r="R141" s="192"/>
      <c r="S141" s="291"/>
      <c r="T141" s="658" t="s">
        <v>1062</v>
      </c>
      <c r="U141" s="193">
        <f t="shared" si="36"/>
        <v>2</v>
      </c>
      <c r="V141" s="193">
        <f t="shared" si="37"/>
        <v>0</v>
      </c>
      <c r="W141" s="309" t="str">
        <f t="shared" si="31"/>
        <v>CUMPLIDA</v>
      </c>
      <c r="X141" s="309" t="str">
        <f>IF(W141="CUMPLIDA","CUMPLIDA",IF(W141="EN TERMINO","EN TERMINO","VENCIDA"))</f>
        <v>CUMPLIDA</v>
      </c>
    </row>
    <row r="142" spans="1:24" ht="330" customHeight="1">
      <c r="A142" s="196">
        <v>14</v>
      </c>
      <c r="B142" s="210" t="s">
        <v>793</v>
      </c>
      <c r="C142" s="189" t="s">
        <v>784</v>
      </c>
      <c r="D142" s="210" t="s">
        <v>797</v>
      </c>
      <c r="E142" s="189" t="s">
        <v>790</v>
      </c>
      <c r="F142" s="189" t="s">
        <v>791</v>
      </c>
      <c r="G142" s="290" t="s">
        <v>702</v>
      </c>
      <c r="H142" s="648">
        <v>1</v>
      </c>
      <c r="I142" s="191">
        <v>43023</v>
      </c>
      <c r="J142" s="191">
        <v>43023</v>
      </c>
      <c r="K142" s="192">
        <f t="shared" si="30"/>
        <v>0</v>
      </c>
      <c r="L142" s="290" t="s">
        <v>792</v>
      </c>
      <c r="M142" s="291">
        <v>1</v>
      </c>
      <c r="N142" s="194">
        <f t="shared" si="32"/>
        <v>1</v>
      </c>
      <c r="O142" s="192">
        <f t="shared" si="33"/>
        <v>0</v>
      </c>
      <c r="P142" s="192">
        <f t="shared" ca="1" si="34"/>
        <v>0</v>
      </c>
      <c r="Q142" s="192">
        <f t="shared" ca="1" si="35"/>
        <v>0</v>
      </c>
      <c r="R142" s="192"/>
      <c r="S142" s="291"/>
      <c r="T142" s="658" t="s">
        <v>1239</v>
      </c>
      <c r="U142" s="193">
        <f t="shared" si="36"/>
        <v>2</v>
      </c>
      <c r="V142" s="193">
        <f t="shared" si="37"/>
        <v>0</v>
      </c>
      <c r="W142" s="309" t="str">
        <f t="shared" si="31"/>
        <v>CUMPLIDA</v>
      </c>
      <c r="X142" s="309" t="str">
        <f>IF(W142="CUMPLIDA","CUMPLIDA",IF(W142="EN TERMINO","EN TERMINO","VENCIDA"))</f>
        <v>CUMPLIDA</v>
      </c>
    </row>
    <row r="143" spans="1:24" ht="239.25" customHeight="1">
      <c r="A143" s="196">
        <v>15</v>
      </c>
      <c r="B143" s="210" t="s">
        <v>795</v>
      </c>
      <c r="C143" s="189" t="s">
        <v>784</v>
      </c>
      <c r="D143" s="651" t="s">
        <v>794</v>
      </c>
      <c r="E143" s="189" t="s">
        <v>105</v>
      </c>
      <c r="F143" s="189" t="s">
        <v>1117</v>
      </c>
      <c r="G143" s="290" t="s">
        <v>1058</v>
      </c>
      <c r="H143" s="648">
        <v>1</v>
      </c>
      <c r="I143" s="191">
        <v>43012</v>
      </c>
      <c r="J143" s="191">
        <v>43374</v>
      </c>
      <c r="K143" s="192">
        <v>1</v>
      </c>
      <c r="L143" s="290" t="s">
        <v>1059</v>
      </c>
      <c r="M143" s="291">
        <v>1</v>
      </c>
      <c r="N143" s="194">
        <f t="shared" si="32"/>
        <v>1</v>
      </c>
      <c r="O143" s="192">
        <f t="shared" si="33"/>
        <v>1</v>
      </c>
      <c r="P143" s="192">
        <f t="shared" ca="1" si="34"/>
        <v>1</v>
      </c>
      <c r="Q143" s="192">
        <f t="shared" ca="1" si="35"/>
        <v>1</v>
      </c>
      <c r="R143" s="192"/>
      <c r="S143" s="291"/>
      <c r="T143" s="658" t="s">
        <v>1305</v>
      </c>
      <c r="U143" s="193">
        <f t="shared" si="36"/>
        <v>2</v>
      </c>
      <c r="V143" s="193">
        <f t="shared" si="37"/>
        <v>0</v>
      </c>
      <c r="W143" s="309" t="str">
        <f t="shared" si="31"/>
        <v>CUMPLIDA</v>
      </c>
      <c r="X143" s="309" t="str">
        <f>IF(W143="CUMPLIDA","CUMPLIDA",IF(W143="EN TERMINO","EN TERMINO","VENCIDA"))</f>
        <v>CUMPLIDA</v>
      </c>
    </row>
    <row r="144" spans="1:24" ht="252" customHeight="1">
      <c r="A144" s="686">
        <v>16</v>
      </c>
      <c r="B144" s="688" t="s">
        <v>880</v>
      </c>
      <c r="C144" s="688" t="s">
        <v>697</v>
      </c>
      <c r="D144" s="688" t="s">
        <v>881</v>
      </c>
      <c r="E144" s="189" t="s">
        <v>698</v>
      </c>
      <c r="F144" s="188" t="s">
        <v>1244</v>
      </c>
      <c r="G144" s="289" t="s">
        <v>702</v>
      </c>
      <c r="H144" s="647">
        <v>1</v>
      </c>
      <c r="I144" s="205">
        <v>43009</v>
      </c>
      <c r="J144" s="205">
        <v>43069</v>
      </c>
      <c r="K144" s="192">
        <f t="shared" si="30"/>
        <v>8.5714285714285712</v>
      </c>
      <c r="L144" s="289" t="s">
        <v>1076</v>
      </c>
      <c r="M144" s="291">
        <v>1</v>
      </c>
      <c r="N144" s="194">
        <f>IF(M144/H144&gt;1,1,+M144/H144)</f>
        <v>1</v>
      </c>
      <c r="O144" s="192">
        <f t="shared" si="33"/>
        <v>8.5714285714285712</v>
      </c>
      <c r="P144" s="192">
        <f t="shared" ca="1" si="34"/>
        <v>8.5714285714285712</v>
      </c>
      <c r="Q144" s="192">
        <f t="shared" ca="1" si="35"/>
        <v>8.5714285714285712</v>
      </c>
      <c r="R144" s="192"/>
      <c r="S144" s="291"/>
      <c r="T144" s="658" t="s">
        <v>1060</v>
      </c>
      <c r="U144" s="193">
        <f t="shared" si="36"/>
        <v>2</v>
      </c>
      <c r="V144" s="193">
        <f t="shared" si="37"/>
        <v>0</v>
      </c>
      <c r="W144" s="309" t="str">
        <f t="shared" si="31"/>
        <v>CUMPLIDA</v>
      </c>
      <c r="X144" s="701" t="str">
        <f>IF(W144&amp;W145&amp;W146&amp;W147&amp;W148&amp;W149&amp;W150&amp;W151&amp;W152="CUMPLIDA","CUMPLIDA",IF(OR(W144="VENCIDA",W145="VENCIDA",W146="VENCIDA",W147="VENCIDA",W148="VENCIDA",W149="VENCIDA",W150="VENCIDA",W151="VENCIDA",W152="VENCIDA"),"VENCIDA",IF(U144+U145+U146+U147+U148+U149+U150+U151+U152=18,"CUMPLIDA","EN TERMINO")))</f>
        <v>CUMPLIDA</v>
      </c>
    </row>
    <row r="145" spans="1:24" ht="123" customHeight="1">
      <c r="A145" s="698"/>
      <c r="B145" s="699"/>
      <c r="C145" s="699"/>
      <c r="D145" s="699"/>
      <c r="E145" s="188" t="s">
        <v>1118</v>
      </c>
      <c r="F145" s="211" t="s">
        <v>1330</v>
      </c>
      <c r="G145" s="289" t="s">
        <v>448</v>
      </c>
      <c r="H145" s="647">
        <v>1</v>
      </c>
      <c r="I145" s="205">
        <v>43009</v>
      </c>
      <c r="J145" s="205">
        <v>43069</v>
      </c>
      <c r="K145" s="192">
        <v>9</v>
      </c>
      <c r="L145" s="289" t="s">
        <v>1076</v>
      </c>
      <c r="M145" s="291">
        <v>1</v>
      </c>
      <c r="N145" s="194">
        <f t="shared" si="32"/>
        <v>1</v>
      </c>
      <c r="O145" s="192">
        <f t="shared" si="33"/>
        <v>9</v>
      </c>
      <c r="P145" s="192">
        <f t="shared" ca="1" si="34"/>
        <v>9</v>
      </c>
      <c r="Q145" s="192">
        <f t="shared" ca="1" si="35"/>
        <v>9</v>
      </c>
      <c r="R145" s="192"/>
      <c r="S145" s="291"/>
      <c r="T145" s="658" t="s">
        <v>1060</v>
      </c>
      <c r="U145" s="193">
        <f t="shared" si="36"/>
        <v>2</v>
      </c>
      <c r="V145" s="193">
        <f t="shared" si="37"/>
        <v>0</v>
      </c>
      <c r="W145" s="309" t="str">
        <f t="shared" si="31"/>
        <v>CUMPLIDA</v>
      </c>
      <c r="X145" s="702"/>
    </row>
    <row r="146" spans="1:24" ht="96" customHeight="1">
      <c r="A146" s="698"/>
      <c r="B146" s="699"/>
      <c r="C146" s="699"/>
      <c r="D146" s="699"/>
      <c r="E146" s="688" t="s">
        <v>1078</v>
      </c>
      <c r="F146" s="211" t="s">
        <v>1331</v>
      </c>
      <c r="G146" s="289" t="s">
        <v>448</v>
      </c>
      <c r="H146" s="647">
        <v>1</v>
      </c>
      <c r="I146" s="205">
        <v>43009</v>
      </c>
      <c r="J146" s="205">
        <v>43069</v>
      </c>
      <c r="K146" s="192">
        <v>9</v>
      </c>
      <c r="L146" s="289" t="s">
        <v>1076</v>
      </c>
      <c r="M146" s="291">
        <v>1</v>
      </c>
      <c r="N146" s="194">
        <f t="shared" si="32"/>
        <v>1</v>
      </c>
      <c r="O146" s="192">
        <f t="shared" si="33"/>
        <v>9</v>
      </c>
      <c r="P146" s="192">
        <f t="shared" ca="1" si="34"/>
        <v>9</v>
      </c>
      <c r="Q146" s="192">
        <f t="shared" ca="1" si="35"/>
        <v>9</v>
      </c>
      <c r="R146" s="192"/>
      <c r="S146" s="291"/>
      <c r="T146" s="658" t="s">
        <v>1060</v>
      </c>
      <c r="U146" s="193">
        <f t="shared" si="36"/>
        <v>2</v>
      </c>
      <c r="V146" s="193">
        <f t="shared" si="37"/>
        <v>0</v>
      </c>
      <c r="W146" s="309" t="str">
        <f t="shared" si="31"/>
        <v>CUMPLIDA</v>
      </c>
      <c r="X146" s="702"/>
    </row>
    <row r="147" spans="1:24" ht="128.25" customHeight="1">
      <c r="A147" s="698"/>
      <c r="B147" s="699"/>
      <c r="C147" s="699"/>
      <c r="D147" s="699"/>
      <c r="E147" s="696"/>
      <c r="F147" s="211" t="s">
        <v>1332</v>
      </c>
      <c r="G147" s="289" t="s">
        <v>448</v>
      </c>
      <c r="H147" s="647">
        <v>1</v>
      </c>
      <c r="I147" s="205">
        <v>43009</v>
      </c>
      <c r="J147" s="205">
        <v>43069</v>
      </c>
      <c r="K147" s="192">
        <v>9</v>
      </c>
      <c r="L147" s="289" t="s">
        <v>1076</v>
      </c>
      <c r="M147" s="291">
        <v>1</v>
      </c>
      <c r="N147" s="194">
        <f t="shared" si="32"/>
        <v>1</v>
      </c>
      <c r="O147" s="192">
        <f t="shared" si="33"/>
        <v>9</v>
      </c>
      <c r="P147" s="192">
        <f t="shared" ca="1" si="34"/>
        <v>9</v>
      </c>
      <c r="Q147" s="192">
        <f t="shared" ca="1" si="35"/>
        <v>9</v>
      </c>
      <c r="R147" s="192"/>
      <c r="S147" s="291"/>
      <c r="T147" s="658" t="s">
        <v>1060</v>
      </c>
      <c r="U147" s="193">
        <f t="shared" si="36"/>
        <v>2</v>
      </c>
      <c r="V147" s="193">
        <f t="shared" si="37"/>
        <v>0</v>
      </c>
      <c r="W147" s="309" t="str">
        <f t="shared" si="31"/>
        <v>CUMPLIDA</v>
      </c>
      <c r="X147" s="702"/>
    </row>
    <row r="148" spans="1:24" ht="81.75" customHeight="1">
      <c r="A148" s="698"/>
      <c r="B148" s="699"/>
      <c r="C148" s="699"/>
      <c r="D148" s="699"/>
      <c r="E148" s="696"/>
      <c r="F148" s="211" t="s">
        <v>1081</v>
      </c>
      <c r="G148" s="289" t="s">
        <v>448</v>
      </c>
      <c r="H148" s="647">
        <v>1</v>
      </c>
      <c r="I148" s="205">
        <v>43009</v>
      </c>
      <c r="J148" s="205">
        <v>43069</v>
      </c>
      <c r="K148" s="192">
        <v>9</v>
      </c>
      <c r="L148" s="289" t="s">
        <v>1076</v>
      </c>
      <c r="M148" s="291">
        <v>1</v>
      </c>
      <c r="N148" s="194">
        <f t="shared" si="32"/>
        <v>1</v>
      </c>
      <c r="O148" s="192">
        <f t="shared" si="33"/>
        <v>9</v>
      </c>
      <c r="P148" s="192">
        <f t="shared" ca="1" si="34"/>
        <v>9</v>
      </c>
      <c r="Q148" s="192">
        <f t="shared" ca="1" si="35"/>
        <v>9</v>
      </c>
      <c r="R148" s="192"/>
      <c r="S148" s="291"/>
      <c r="T148" s="658" t="s">
        <v>1060</v>
      </c>
      <c r="U148" s="193">
        <f t="shared" si="36"/>
        <v>2</v>
      </c>
      <c r="V148" s="193">
        <f t="shared" si="37"/>
        <v>0</v>
      </c>
      <c r="W148" s="309" t="str">
        <f t="shared" si="31"/>
        <v>CUMPLIDA</v>
      </c>
      <c r="X148" s="702"/>
    </row>
    <row r="149" spans="1:24" ht="68.25" customHeight="1">
      <c r="A149" s="698"/>
      <c r="B149" s="699"/>
      <c r="C149" s="699"/>
      <c r="D149" s="699"/>
      <c r="E149" s="689"/>
      <c r="F149" s="211" t="s">
        <v>1082</v>
      </c>
      <c r="G149" s="289" t="s">
        <v>448</v>
      </c>
      <c r="H149" s="647">
        <v>1</v>
      </c>
      <c r="I149" s="205">
        <v>43009</v>
      </c>
      <c r="J149" s="205">
        <v>43069</v>
      </c>
      <c r="K149" s="192">
        <v>9</v>
      </c>
      <c r="L149" s="289" t="s">
        <v>1083</v>
      </c>
      <c r="M149" s="291">
        <v>1</v>
      </c>
      <c r="N149" s="194">
        <f t="shared" si="32"/>
        <v>1</v>
      </c>
      <c r="O149" s="192">
        <f t="shared" si="33"/>
        <v>9</v>
      </c>
      <c r="P149" s="192">
        <f t="shared" ca="1" si="34"/>
        <v>9</v>
      </c>
      <c r="Q149" s="192">
        <f t="shared" ca="1" si="35"/>
        <v>9</v>
      </c>
      <c r="R149" s="192"/>
      <c r="S149" s="291"/>
      <c r="T149" s="658" t="s">
        <v>1060</v>
      </c>
      <c r="U149" s="193">
        <f t="shared" si="36"/>
        <v>2</v>
      </c>
      <c r="V149" s="193">
        <f t="shared" si="37"/>
        <v>0</v>
      </c>
      <c r="W149" s="309" t="str">
        <f t="shared" si="31"/>
        <v>CUMPLIDA</v>
      </c>
      <c r="X149" s="702"/>
    </row>
    <row r="150" spans="1:24" ht="129.75" customHeight="1">
      <c r="A150" s="698"/>
      <c r="B150" s="699"/>
      <c r="C150" s="699"/>
      <c r="D150" s="699"/>
      <c r="E150" s="189" t="s">
        <v>1119</v>
      </c>
      <c r="F150" s="211" t="s">
        <v>1333</v>
      </c>
      <c r="G150" s="289" t="s">
        <v>448</v>
      </c>
      <c r="H150" s="647">
        <v>1</v>
      </c>
      <c r="I150" s="205">
        <v>43009</v>
      </c>
      <c r="J150" s="205">
        <v>43069</v>
      </c>
      <c r="K150" s="192">
        <v>9</v>
      </c>
      <c r="L150" s="289" t="s">
        <v>1076</v>
      </c>
      <c r="M150" s="291">
        <v>1</v>
      </c>
      <c r="N150" s="194">
        <f t="shared" si="32"/>
        <v>1</v>
      </c>
      <c r="O150" s="192">
        <f t="shared" si="33"/>
        <v>9</v>
      </c>
      <c r="P150" s="192">
        <f t="shared" ca="1" si="34"/>
        <v>9</v>
      </c>
      <c r="Q150" s="192">
        <f t="shared" ca="1" si="35"/>
        <v>9</v>
      </c>
      <c r="R150" s="192"/>
      <c r="S150" s="291"/>
      <c r="T150" s="658" t="s">
        <v>1060</v>
      </c>
      <c r="U150" s="193">
        <f t="shared" si="36"/>
        <v>2</v>
      </c>
      <c r="V150" s="193">
        <f t="shared" si="37"/>
        <v>0</v>
      </c>
      <c r="W150" s="309" t="str">
        <f t="shared" si="31"/>
        <v>CUMPLIDA</v>
      </c>
      <c r="X150" s="702"/>
    </row>
    <row r="151" spans="1:24" ht="106.5" customHeight="1">
      <c r="A151" s="698"/>
      <c r="B151" s="699"/>
      <c r="C151" s="699"/>
      <c r="D151" s="699"/>
      <c r="E151" s="189" t="s">
        <v>1121</v>
      </c>
      <c r="F151" s="211" t="s">
        <v>1334</v>
      </c>
      <c r="G151" s="289" t="s">
        <v>1085</v>
      </c>
      <c r="H151" s="647">
        <v>1</v>
      </c>
      <c r="I151" s="205">
        <v>43009</v>
      </c>
      <c r="J151" s="205">
        <v>43069</v>
      </c>
      <c r="K151" s="192">
        <v>9</v>
      </c>
      <c r="L151" s="289" t="s">
        <v>1083</v>
      </c>
      <c r="M151" s="291">
        <v>1</v>
      </c>
      <c r="N151" s="194">
        <f t="shared" si="32"/>
        <v>1</v>
      </c>
      <c r="O151" s="192">
        <f t="shared" si="33"/>
        <v>9</v>
      </c>
      <c r="P151" s="192">
        <f t="shared" ca="1" si="34"/>
        <v>9</v>
      </c>
      <c r="Q151" s="192">
        <f t="shared" ca="1" si="35"/>
        <v>9</v>
      </c>
      <c r="R151" s="192"/>
      <c r="S151" s="291"/>
      <c r="T151" s="658" t="s">
        <v>1292</v>
      </c>
      <c r="U151" s="193">
        <f t="shared" si="36"/>
        <v>2</v>
      </c>
      <c r="V151" s="193">
        <f t="shared" si="37"/>
        <v>0</v>
      </c>
      <c r="W151" s="309" t="str">
        <f t="shared" si="31"/>
        <v>CUMPLIDA</v>
      </c>
      <c r="X151" s="702"/>
    </row>
    <row r="152" spans="1:24" ht="94.5" customHeight="1">
      <c r="A152" s="687"/>
      <c r="B152" s="700"/>
      <c r="C152" s="700"/>
      <c r="D152" s="700"/>
      <c r="E152" s="189" t="s">
        <v>1086</v>
      </c>
      <c r="F152" s="189" t="s">
        <v>1087</v>
      </c>
      <c r="G152" s="289" t="s">
        <v>1088</v>
      </c>
      <c r="H152" s="647">
        <v>1</v>
      </c>
      <c r="I152" s="205">
        <v>43132</v>
      </c>
      <c r="J152" s="205">
        <v>43160</v>
      </c>
      <c r="K152" s="192">
        <v>9</v>
      </c>
      <c r="L152" s="289" t="s">
        <v>1083</v>
      </c>
      <c r="M152" s="291">
        <v>1</v>
      </c>
      <c r="N152" s="194">
        <f t="shared" si="32"/>
        <v>1</v>
      </c>
      <c r="O152" s="192">
        <f t="shared" si="33"/>
        <v>9</v>
      </c>
      <c r="P152" s="192">
        <f t="shared" ca="1" si="34"/>
        <v>9</v>
      </c>
      <c r="Q152" s="192">
        <f t="shared" ca="1" si="35"/>
        <v>9</v>
      </c>
      <c r="R152" s="192"/>
      <c r="S152" s="291"/>
      <c r="T152" s="658" t="s">
        <v>1444</v>
      </c>
      <c r="U152" s="193">
        <f t="shared" si="36"/>
        <v>2</v>
      </c>
      <c r="V152" s="193">
        <f t="shared" si="37"/>
        <v>0</v>
      </c>
      <c r="W152" s="309" t="str">
        <f t="shared" si="31"/>
        <v>CUMPLIDA</v>
      </c>
      <c r="X152" s="703"/>
    </row>
    <row r="153" spans="1:24" ht="208.5" customHeight="1">
      <c r="A153" s="187">
        <v>17</v>
      </c>
      <c r="B153" s="212" t="s">
        <v>825</v>
      </c>
      <c r="C153" s="212" t="s">
        <v>48</v>
      </c>
      <c r="D153" s="188" t="s">
        <v>821</v>
      </c>
      <c r="E153" s="189" t="s">
        <v>822</v>
      </c>
      <c r="F153" s="189" t="s">
        <v>823</v>
      </c>
      <c r="G153" s="213" t="s">
        <v>824</v>
      </c>
      <c r="H153" s="648">
        <v>12</v>
      </c>
      <c r="I153" s="214">
        <v>43025</v>
      </c>
      <c r="J153" s="208">
        <v>43390</v>
      </c>
      <c r="K153" s="215">
        <f>(+J153-I153)/7</f>
        <v>52.142857142857146</v>
      </c>
      <c r="L153" s="291" t="s">
        <v>1099</v>
      </c>
      <c r="M153" s="299">
        <v>12</v>
      </c>
      <c r="N153" s="194">
        <f t="shared" si="32"/>
        <v>1</v>
      </c>
      <c r="O153" s="192">
        <f t="shared" si="33"/>
        <v>52.142857142857146</v>
      </c>
      <c r="P153" s="192">
        <f t="shared" ca="1" si="34"/>
        <v>52.142857142857146</v>
      </c>
      <c r="Q153" s="192">
        <f t="shared" ca="1" si="35"/>
        <v>52.142857142857146</v>
      </c>
      <c r="R153" s="192"/>
      <c r="S153" s="299"/>
      <c r="T153" s="658" t="s">
        <v>1908</v>
      </c>
      <c r="U153" s="193">
        <f t="shared" si="36"/>
        <v>2</v>
      </c>
      <c r="V153" s="193">
        <f t="shared" si="37"/>
        <v>0</v>
      </c>
      <c r="W153" s="309" t="str">
        <f t="shared" si="31"/>
        <v>CUMPLIDA</v>
      </c>
      <c r="X153" s="309" t="str">
        <f>IF(W153="CUMPLIDA","CUMPLIDA",IF(W153="EN TERMINO","EN TERMINO","VENCIDA"))</f>
        <v>CUMPLIDA</v>
      </c>
    </row>
    <row r="154" spans="1:24" ht="342" customHeight="1">
      <c r="A154" s="196">
        <v>18</v>
      </c>
      <c r="B154" s="502" t="s">
        <v>1797</v>
      </c>
      <c r="C154" s="189" t="s">
        <v>48</v>
      </c>
      <c r="D154" s="189" t="s">
        <v>821</v>
      </c>
      <c r="E154" s="189" t="s">
        <v>822</v>
      </c>
      <c r="F154" s="189" t="s">
        <v>823</v>
      </c>
      <c r="G154" s="213" t="s">
        <v>824</v>
      </c>
      <c r="H154" s="213">
        <v>12</v>
      </c>
      <c r="I154" s="214">
        <v>43025</v>
      </c>
      <c r="J154" s="208">
        <v>43390</v>
      </c>
      <c r="K154" s="215">
        <f>(+J154-I154)/7</f>
        <v>52.142857142857146</v>
      </c>
      <c r="L154" s="291" t="s">
        <v>1099</v>
      </c>
      <c r="M154" s="299">
        <v>12</v>
      </c>
      <c r="N154" s="194">
        <f t="shared" si="32"/>
        <v>1</v>
      </c>
      <c r="O154" s="192">
        <f t="shared" si="33"/>
        <v>52.142857142857146</v>
      </c>
      <c r="P154" s="192">
        <f t="shared" ca="1" si="34"/>
        <v>52.142857142857146</v>
      </c>
      <c r="Q154" s="192">
        <f t="shared" ca="1" si="35"/>
        <v>52.142857142857146</v>
      </c>
      <c r="R154" s="192"/>
      <c r="S154" s="299"/>
      <c r="T154" s="658" t="s">
        <v>1908</v>
      </c>
      <c r="U154" s="193">
        <f t="shared" si="36"/>
        <v>2</v>
      </c>
      <c r="V154" s="193">
        <f t="shared" si="37"/>
        <v>0</v>
      </c>
      <c r="W154" s="309" t="str">
        <f t="shared" si="31"/>
        <v>CUMPLIDA</v>
      </c>
      <c r="X154" s="309" t="str">
        <f>IF(W154="CUMPLIDA","CUMPLIDA",IF(W154="EN TERMINO","EN TERMINO","VENCIDA"))</f>
        <v>CUMPLIDA</v>
      </c>
    </row>
    <row r="155" spans="1:24" ht="293.25" customHeight="1">
      <c r="A155" s="196">
        <v>19</v>
      </c>
      <c r="B155" s="216" t="s">
        <v>1089</v>
      </c>
      <c r="C155" s="189" t="s">
        <v>48</v>
      </c>
      <c r="D155" s="189" t="s">
        <v>821</v>
      </c>
      <c r="E155" s="189" t="s">
        <v>822</v>
      </c>
      <c r="F155" s="189" t="s">
        <v>823</v>
      </c>
      <c r="G155" s="213" t="s">
        <v>824</v>
      </c>
      <c r="H155" s="213">
        <v>2</v>
      </c>
      <c r="I155" s="214">
        <v>43025</v>
      </c>
      <c r="J155" s="208">
        <v>43281</v>
      </c>
      <c r="K155" s="215">
        <f>(+J155-I155)/7</f>
        <v>36.571428571428569</v>
      </c>
      <c r="L155" s="291" t="s">
        <v>1099</v>
      </c>
      <c r="M155" s="302">
        <v>2</v>
      </c>
      <c r="N155" s="194">
        <f t="shared" si="32"/>
        <v>1</v>
      </c>
      <c r="O155" s="192">
        <f t="shared" si="33"/>
        <v>36.571428571428569</v>
      </c>
      <c r="P155" s="192">
        <f t="shared" ca="1" si="34"/>
        <v>36.571428571428569</v>
      </c>
      <c r="Q155" s="192">
        <f t="shared" ca="1" si="35"/>
        <v>36.571428571428569</v>
      </c>
      <c r="R155" s="192"/>
      <c r="S155" s="299"/>
      <c r="T155" s="658" t="s">
        <v>1470</v>
      </c>
      <c r="U155" s="193">
        <f t="shared" si="36"/>
        <v>2</v>
      </c>
      <c r="V155" s="193">
        <f t="shared" si="37"/>
        <v>0</v>
      </c>
      <c r="W155" s="309" t="str">
        <f t="shared" si="31"/>
        <v>CUMPLIDA</v>
      </c>
      <c r="X155" s="309" t="str">
        <f>IF(W155="CUMPLIDA","CUMPLIDA",IF(W155="EN TERMINO","EN TERMINO","VENCIDA"))</f>
        <v>CUMPLIDA</v>
      </c>
    </row>
    <row r="156" spans="1:24" ht="143.25" customHeight="1">
      <c r="A156" s="690">
        <v>20</v>
      </c>
      <c r="B156" s="704" t="s">
        <v>828</v>
      </c>
      <c r="C156" s="688" t="s">
        <v>48</v>
      </c>
      <c r="D156" s="688" t="s">
        <v>821</v>
      </c>
      <c r="E156" s="217" t="s">
        <v>826</v>
      </c>
      <c r="F156" s="217" t="s">
        <v>882</v>
      </c>
      <c r="G156" s="213" t="s">
        <v>883</v>
      </c>
      <c r="H156" s="213">
        <v>3</v>
      </c>
      <c r="I156" s="214">
        <v>43252</v>
      </c>
      <c r="J156" s="208">
        <v>43465</v>
      </c>
      <c r="K156" s="215">
        <f>(+J156-I156)/7</f>
        <v>30.428571428571427</v>
      </c>
      <c r="L156" s="291" t="s">
        <v>1106</v>
      </c>
      <c r="M156" s="299">
        <v>3</v>
      </c>
      <c r="N156" s="194">
        <f t="shared" si="32"/>
        <v>1</v>
      </c>
      <c r="O156" s="192">
        <f t="shared" si="33"/>
        <v>30.428571428571427</v>
      </c>
      <c r="P156" s="192">
        <f t="shared" ca="1" si="34"/>
        <v>30.428571428571427</v>
      </c>
      <c r="Q156" s="192">
        <f t="shared" ca="1" si="35"/>
        <v>30.428571428571427</v>
      </c>
      <c r="R156" s="192"/>
      <c r="S156" s="299"/>
      <c r="T156" s="658" t="s">
        <v>1907</v>
      </c>
      <c r="U156" s="193">
        <f t="shared" si="36"/>
        <v>2</v>
      </c>
      <c r="V156" s="193">
        <f t="shared" si="37"/>
        <v>0</v>
      </c>
      <c r="W156" s="309" t="str">
        <f t="shared" si="31"/>
        <v>CUMPLIDA</v>
      </c>
      <c r="X156" s="692" t="str">
        <f>IF(W156&amp;W157="CUMPLIDA","CUMPLIDA",IF(OR(W156="VENCIDA",W157="VENCIDA"),"VENCIDA",IF(U156+U157=4,"CUMPLIDA","EN TERMINO")))</f>
        <v>CUMPLIDA</v>
      </c>
    </row>
    <row r="157" spans="1:24" ht="114" customHeight="1">
      <c r="A157" s="691"/>
      <c r="B157" s="705"/>
      <c r="C157" s="689"/>
      <c r="D157" s="689"/>
      <c r="E157" s="189" t="s">
        <v>822</v>
      </c>
      <c r="F157" s="189" t="s">
        <v>823</v>
      </c>
      <c r="G157" s="213" t="s">
        <v>824</v>
      </c>
      <c r="H157" s="648">
        <v>12</v>
      </c>
      <c r="I157" s="214">
        <v>43025</v>
      </c>
      <c r="J157" s="208">
        <v>43390</v>
      </c>
      <c r="K157" s="215">
        <f>(+J157-I157)/7</f>
        <v>52.142857142857146</v>
      </c>
      <c r="L157" s="291" t="s">
        <v>1106</v>
      </c>
      <c r="M157" s="299">
        <v>12</v>
      </c>
      <c r="N157" s="194">
        <f t="shared" si="32"/>
        <v>1</v>
      </c>
      <c r="O157" s="192">
        <f t="shared" si="33"/>
        <v>52.142857142857146</v>
      </c>
      <c r="P157" s="192">
        <f t="shared" ca="1" si="34"/>
        <v>52.142857142857146</v>
      </c>
      <c r="Q157" s="192">
        <f t="shared" ca="1" si="35"/>
        <v>52.142857142857146</v>
      </c>
      <c r="R157" s="192"/>
      <c r="S157" s="299"/>
      <c r="T157" s="658" t="s">
        <v>1908</v>
      </c>
      <c r="U157" s="193">
        <f t="shared" si="36"/>
        <v>2</v>
      </c>
      <c r="V157" s="193">
        <f t="shared" si="37"/>
        <v>0</v>
      </c>
      <c r="W157" s="309" t="str">
        <f t="shared" si="31"/>
        <v>CUMPLIDA</v>
      </c>
      <c r="X157" s="692"/>
    </row>
    <row r="158" spans="1:24" ht="141" customHeight="1">
      <c r="A158" s="690">
        <v>21</v>
      </c>
      <c r="B158" s="754" t="s">
        <v>703</v>
      </c>
      <c r="C158" s="754" t="s">
        <v>360</v>
      </c>
      <c r="D158" s="754" t="s">
        <v>704</v>
      </c>
      <c r="E158" s="754" t="s">
        <v>705</v>
      </c>
      <c r="F158" s="189" t="s">
        <v>706</v>
      </c>
      <c r="G158" s="213" t="s">
        <v>707</v>
      </c>
      <c r="H158" s="213">
        <v>2</v>
      </c>
      <c r="I158" s="218">
        <v>43039</v>
      </c>
      <c r="J158" s="218">
        <v>43159</v>
      </c>
      <c r="K158" s="192">
        <f t="shared" si="30"/>
        <v>17.142857142857142</v>
      </c>
      <c r="L158" s="291" t="s">
        <v>708</v>
      </c>
      <c r="M158" s="291">
        <v>2</v>
      </c>
      <c r="N158" s="194">
        <f t="shared" si="32"/>
        <v>1</v>
      </c>
      <c r="O158" s="192">
        <f t="shared" si="33"/>
        <v>17.142857142857142</v>
      </c>
      <c r="P158" s="192">
        <f t="shared" ca="1" si="34"/>
        <v>17.142857142857142</v>
      </c>
      <c r="Q158" s="192">
        <f t="shared" ca="1" si="35"/>
        <v>17.142857142857142</v>
      </c>
      <c r="R158" s="192"/>
      <c r="S158" s="291"/>
      <c r="T158" s="658" t="s">
        <v>1406</v>
      </c>
      <c r="U158" s="193">
        <f t="shared" si="36"/>
        <v>2</v>
      </c>
      <c r="V158" s="193">
        <f t="shared" si="37"/>
        <v>0</v>
      </c>
      <c r="W158" s="309" t="str">
        <f t="shared" si="31"/>
        <v>CUMPLIDA</v>
      </c>
      <c r="X158" s="701" t="str">
        <f>IF(W158&amp;W159&amp;W160&amp;W161="CUMPLIDA","CUMPLIDA",IF(OR(W158="VENCIDA",W159="VENCIDA",W160="VENCIDA",W161="VENCIDA"),"VENCIDA",IF(U158+U159+U160+U161=8,"CUMPLIDA","EN TERMINO")))</f>
        <v>CUMPLIDA</v>
      </c>
    </row>
    <row r="159" spans="1:24" ht="80.25" customHeight="1">
      <c r="A159" s="695"/>
      <c r="B159" s="754"/>
      <c r="C159" s="754"/>
      <c r="D159" s="754"/>
      <c r="E159" s="754"/>
      <c r="F159" s="189" t="s">
        <v>709</v>
      </c>
      <c r="G159" s="213" t="s">
        <v>710</v>
      </c>
      <c r="H159" s="213">
        <v>2</v>
      </c>
      <c r="I159" s="218">
        <v>43039</v>
      </c>
      <c r="J159" s="218">
        <v>43159</v>
      </c>
      <c r="K159" s="192">
        <f t="shared" si="30"/>
        <v>17.142857142857142</v>
      </c>
      <c r="L159" s="291" t="s">
        <v>711</v>
      </c>
      <c r="M159" s="291">
        <v>2</v>
      </c>
      <c r="N159" s="194">
        <f t="shared" si="32"/>
        <v>1</v>
      </c>
      <c r="O159" s="192">
        <f t="shared" si="33"/>
        <v>17.142857142857142</v>
      </c>
      <c r="P159" s="192">
        <f t="shared" ca="1" si="34"/>
        <v>17.142857142857142</v>
      </c>
      <c r="Q159" s="192">
        <f t="shared" ca="1" si="35"/>
        <v>17.142857142857142</v>
      </c>
      <c r="R159" s="192"/>
      <c r="S159" s="291"/>
      <c r="T159" s="658" t="s">
        <v>1407</v>
      </c>
      <c r="U159" s="193">
        <f t="shared" si="36"/>
        <v>2</v>
      </c>
      <c r="V159" s="193">
        <f t="shared" si="37"/>
        <v>0</v>
      </c>
      <c r="W159" s="309" t="str">
        <f t="shared" si="31"/>
        <v>CUMPLIDA</v>
      </c>
      <c r="X159" s="702"/>
    </row>
    <row r="160" spans="1:24" ht="66.75" customHeight="1">
      <c r="A160" s="695"/>
      <c r="B160" s="754"/>
      <c r="C160" s="754"/>
      <c r="D160" s="754"/>
      <c r="E160" s="754"/>
      <c r="F160" s="189" t="s">
        <v>712</v>
      </c>
      <c r="G160" s="213" t="s">
        <v>713</v>
      </c>
      <c r="H160" s="219">
        <v>1</v>
      </c>
      <c r="I160" s="218">
        <v>43039</v>
      </c>
      <c r="J160" s="218">
        <v>43159</v>
      </c>
      <c r="K160" s="192">
        <f t="shared" si="30"/>
        <v>17.142857142857142</v>
      </c>
      <c r="L160" s="291" t="s">
        <v>714</v>
      </c>
      <c r="M160" s="219">
        <v>1</v>
      </c>
      <c r="N160" s="194">
        <f t="shared" si="32"/>
        <v>1</v>
      </c>
      <c r="O160" s="192">
        <f t="shared" si="33"/>
        <v>17.142857142857142</v>
      </c>
      <c r="P160" s="192">
        <f t="shared" ca="1" si="34"/>
        <v>17.142857142857142</v>
      </c>
      <c r="Q160" s="192">
        <f t="shared" ca="1" si="35"/>
        <v>17.142857142857142</v>
      </c>
      <c r="R160" s="192"/>
      <c r="S160" s="291"/>
      <c r="T160" s="658" t="s">
        <v>1408</v>
      </c>
      <c r="U160" s="193">
        <f t="shared" si="36"/>
        <v>2</v>
      </c>
      <c r="V160" s="193">
        <f t="shared" si="37"/>
        <v>0</v>
      </c>
      <c r="W160" s="309" t="str">
        <f t="shared" si="31"/>
        <v>CUMPLIDA</v>
      </c>
      <c r="X160" s="702"/>
    </row>
    <row r="161" spans="1:24" ht="117" customHeight="1">
      <c r="A161" s="691"/>
      <c r="B161" s="754"/>
      <c r="C161" s="754"/>
      <c r="D161" s="754"/>
      <c r="E161" s="754"/>
      <c r="F161" s="189" t="s">
        <v>715</v>
      </c>
      <c r="G161" s="213" t="s">
        <v>716</v>
      </c>
      <c r="H161" s="648">
        <v>2</v>
      </c>
      <c r="I161" s="218">
        <v>43039</v>
      </c>
      <c r="J161" s="218">
        <v>43159</v>
      </c>
      <c r="K161" s="192">
        <f t="shared" si="30"/>
        <v>17.142857142857142</v>
      </c>
      <c r="L161" s="291" t="s">
        <v>711</v>
      </c>
      <c r="M161" s="291">
        <v>2</v>
      </c>
      <c r="N161" s="194">
        <f t="shared" si="32"/>
        <v>1</v>
      </c>
      <c r="O161" s="192">
        <f t="shared" si="33"/>
        <v>17.142857142857142</v>
      </c>
      <c r="P161" s="192">
        <f t="shared" ca="1" si="34"/>
        <v>17.142857142857142</v>
      </c>
      <c r="Q161" s="192">
        <f t="shared" ca="1" si="35"/>
        <v>17.142857142857142</v>
      </c>
      <c r="R161" s="192"/>
      <c r="S161" s="291"/>
      <c r="T161" s="658" t="s">
        <v>1409</v>
      </c>
      <c r="U161" s="193">
        <f t="shared" si="36"/>
        <v>2</v>
      </c>
      <c r="V161" s="193">
        <f t="shared" si="37"/>
        <v>0</v>
      </c>
      <c r="W161" s="309" t="str">
        <f t="shared" si="31"/>
        <v>CUMPLIDA</v>
      </c>
      <c r="X161" s="703"/>
    </row>
    <row r="162" spans="1:24" ht="98.25" customHeight="1">
      <c r="A162" s="753">
        <v>22</v>
      </c>
      <c r="B162" s="754" t="s">
        <v>1911</v>
      </c>
      <c r="C162" s="754" t="s">
        <v>48</v>
      </c>
      <c r="D162" s="754" t="s">
        <v>1033</v>
      </c>
      <c r="E162" s="754" t="s">
        <v>1020</v>
      </c>
      <c r="F162" s="189" t="s">
        <v>1021</v>
      </c>
      <c r="G162" s="290" t="s">
        <v>766</v>
      </c>
      <c r="H162" s="648">
        <v>1</v>
      </c>
      <c r="I162" s="205">
        <v>43018</v>
      </c>
      <c r="J162" s="205">
        <v>43190</v>
      </c>
      <c r="K162" s="192">
        <f t="shared" si="30"/>
        <v>24.571428571428573</v>
      </c>
      <c r="L162" s="755" t="s">
        <v>1034</v>
      </c>
      <c r="M162" s="291">
        <v>1</v>
      </c>
      <c r="N162" s="194">
        <f>IF(M162/H162&gt;1,1,+M162/H162)</f>
        <v>1</v>
      </c>
      <c r="O162" s="192">
        <f t="shared" si="33"/>
        <v>24.571428571428573</v>
      </c>
      <c r="P162" s="192">
        <f t="shared" ca="1" si="34"/>
        <v>24.571428571428573</v>
      </c>
      <c r="Q162" s="192">
        <f t="shared" ca="1" si="35"/>
        <v>24.571428571428573</v>
      </c>
      <c r="R162" s="192"/>
      <c r="S162" s="291"/>
      <c r="T162" s="658" t="s">
        <v>1436</v>
      </c>
      <c r="U162" s="193">
        <f>IF(N162=100%,2,0)</f>
        <v>2</v>
      </c>
      <c r="V162" s="193">
        <f>IF(J162&lt;$T$2,0,1)</f>
        <v>0</v>
      </c>
      <c r="W162" s="309" t="str">
        <f t="shared" si="31"/>
        <v>CUMPLIDA</v>
      </c>
      <c r="X162" s="701" t="str">
        <f>IF(W162&amp;W163&amp;W164&amp;W165="CUMPLIDA","CUMPLIDA",IF(OR(W162="VENCIDA",W163="VENCIDA",W164="VENCIDA",W165="VENCIDA"),"VENCIDA",IF(U162+U163+U164+U165=8,"CUMPLIDA","EN TERMINO")))</f>
        <v>CUMPLIDA</v>
      </c>
    </row>
    <row r="163" spans="1:24" ht="70.5" customHeight="1">
      <c r="A163" s="753"/>
      <c r="B163" s="754"/>
      <c r="C163" s="754"/>
      <c r="D163" s="754"/>
      <c r="E163" s="754"/>
      <c r="F163" s="189" t="s">
        <v>1022</v>
      </c>
      <c r="G163" s="290" t="s">
        <v>948</v>
      </c>
      <c r="H163" s="648">
        <v>1</v>
      </c>
      <c r="I163" s="205">
        <v>43018</v>
      </c>
      <c r="J163" s="205">
        <v>43159</v>
      </c>
      <c r="K163" s="192">
        <f t="shared" si="30"/>
        <v>20.142857142857142</v>
      </c>
      <c r="L163" s="755"/>
      <c r="M163" s="291">
        <v>1</v>
      </c>
      <c r="N163" s="194">
        <f>IF(M163/H163&gt;1,1,+M163/H163)</f>
        <v>1</v>
      </c>
      <c r="O163" s="192">
        <f t="shared" si="33"/>
        <v>20.142857142857142</v>
      </c>
      <c r="P163" s="192">
        <f t="shared" ca="1" si="34"/>
        <v>20.142857142857142</v>
      </c>
      <c r="Q163" s="192">
        <f t="shared" ca="1" si="35"/>
        <v>20.142857142857142</v>
      </c>
      <c r="R163" s="192"/>
      <c r="S163" s="291"/>
      <c r="T163" s="658" t="s">
        <v>1437</v>
      </c>
      <c r="U163" s="193">
        <f>IF(N163=100%,2,0)</f>
        <v>2</v>
      </c>
      <c r="V163" s="193">
        <f>IF(J163&lt;$T$2,0,1)</f>
        <v>0</v>
      </c>
      <c r="W163" s="309" t="str">
        <f t="shared" si="31"/>
        <v>CUMPLIDA</v>
      </c>
      <c r="X163" s="702"/>
    </row>
    <row r="164" spans="1:24" ht="247.5" customHeight="1">
      <c r="A164" s="753"/>
      <c r="B164" s="754"/>
      <c r="C164" s="754"/>
      <c r="D164" s="754"/>
      <c r="E164" s="754"/>
      <c r="F164" s="189" t="s">
        <v>1023</v>
      </c>
      <c r="G164" s="290" t="s">
        <v>1024</v>
      </c>
      <c r="H164" s="648">
        <v>1</v>
      </c>
      <c r="I164" s="205">
        <v>43018</v>
      </c>
      <c r="J164" s="205">
        <v>43220</v>
      </c>
      <c r="K164" s="192">
        <f t="shared" si="30"/>
        <v>28.857142857142858</v>
      </c>
      <c r="L164" s="755"/>
      <c r="M164" s="291">
        <v>1</v>
      </c>
      <c r="N164" s="194">
        <f>IF(M164/H164&gt;1,1,+M164/H164)</f>
        <v>1</v>
      </c>
      <c r="O164" s="192">
        <f t="shared" si="33"/>
        <v>28.857142857142858</v>
      </c>
      <c r="P164" s="192">
        <f t="shared" ca="1" si="34"/>
        <v>28.857142857142858</v>
      </c>
      <c r="Q164" s="192">
        <f t="shared" ca="1" si="35"/>
        <v>28.857142857142858</v>
      </c>
      <c r="R164" s="192"/>
      <c r="S164" s="291"/>
      <c r="T164" s="658" t="s">
        <v>1483</v>
      </c>
      <c r="U164" s="193">
        <f>IF(N164=100%,2,0)</f>
        <v>2</v>
      </c>
      <c r="V164" s="193">
        <f>IF(J164&lt;$T$2,0,1)</f>
        <v>0</v>
      </c>
      <c r="W164" s="309" t="str">
        <f t="shared" si="31"/>
        <v>CUMPLIDA</v>
      </c>
      <c r="X164" s="702"/>
    </row>
    <row r="165" spans="1:24" ht="75" customHeight="1">
      <c r="A165" s="753"/>
      <c r="B165" s="754"/>
      <c r="C165" s="754"/>
      <c r="D165" s="754"/>
      <c r="E165" s="754"/>
      <c r="F165" s="189" t="s">
        <v>1025</v>
      </c>
      <c r="G165" s="290" t="s">
        <v>948</v>
      </c>
      <c r="H165" s="648">
        <v>1</v>
      </c>
      <c r="I165" s="205">
        <v>43018</v>
      </c>
      <c r="J165" s="205">
        <v>43159</v>
      </c>
      <c r="K165" s="192">
        <f t="shared" si="30"/>
        <v>20.142857142857142</v>
      </c>
      <c r="L165" s="755"/>
      <c r="M165" s="291">
        <v>1</v>
      </c>
      <c r="N165" s="194">
        <f t="shared" si="32"/>
        <v>1</v>
      </c>
      <c r="O165" s="192">
        <f t="shared" si="33"/>
        <v>20.142857142857142</v>
      </c>
      <c r="P165" s="192">
        <f t="shared" ca="1" si="34"/>
        <v>20.142857142857142</v>
      </c>
      <c r="Q165" s="192">
        <f t="shared" ca="1" si="35"/>
        <v>20.142857142857142</v>
      </c>
      <c r="R165" s="192"/>
      <c r="S165" s="291"/>
      <c r="T165" s="658" t="s">
        <v>1429</v>
      </c>
      <c r="U165" s="193">
        <f>IF(N165=100%,2,0)</f>
        <v>2</v>
      </c>
      <c r="V165" s="193">
        <f>IF(J165&lt;$T$2,0,1)</f>
        <v>0</v>
      </c>
      <c r="W165" s="309" t="str">
        <f t="shared" si="31"/>
        <v>CUMPLIDA</v>
      </c>
      <c r="X165" s="703"/>
    </row>
    <row r="166" spans="1:24" ht="166.5" customHeight="1">
      <c r="A166" s="220">
        <v>23</v>
      </c>
      <c r="B166" s="189" t="s">
        <v>1229</v>
      </c>
      <c r="C166" s="189" t="s">
        <v>360</v>
      </c>
      <c r="D166" s="189" t="s">
        <v>884</v>
      </c>
      <c r="E166" s="189" t="s">
        <v>726</v>
      </c>
      <c r="F166" s="189" t="s">
        <v>885</v>
      </c>
      <c r="G166" s="290" t="s">
        <v>727</v>
      </c>
      <c r="H166" s="648">
        <v>2</v>
      </c>
      <c r="I166" s="218">
        <v>42993</v>
      </c>
      <c r="J166" s="218">
        <v>43038</v>
      </c>
      <c r="K166" s="192">
        <f t="shared" si="30"/>
        <v>6.4285714285714288</v>
      </c>
      <c r="L166" s="290" t="s">
        <v>728</v>
      </c>
      <c r="M166" s="291">
        <v>2</v>
      </c>
      <c r="N166" s="194">
        <f t="shared" si="32"/>
        <v>1</v>
      </c>
      <c r="O166" s="192">
        <f t="shared" si="33"/>
        <v>6.4285714285714288</v>
      </c>
      <c r="P166" s="192">
        <f t="shared" ca="1" si="34"/>
        <v>6.4285714285714288</v>
      </c>
      <c r="Q166" s="192">
        <f t="shared" ca="1" si="35"/>
        <v>6.4285714285714288</v>
      </c>
      <c r="R166" s="192"/>
      <c r="S166" s="291"/>
      <c r="T166" s="658" t="s">
        <v>1227</v>
      </c>
      <c r="U166" s="193">
        <f t="shared" si="36"/>
        <v>2</v>
      </c>
      <c r="V166" s="193">
        <f t="shared" si="37"/>
        <v>0</v>
      </c>
      <c r="W166" s="309" t="str">
        <f t="shared" si="31"/>
        <v>CUMPLIDA</v>
      </c>
      <c r="X166" s="309" t="str">
        <f>IF(W166="CUMPLIDA","CUMPLIDA",IF(W166="EN TERMINO","EN TERMINO","VENCIDA"))</f>
        <v>CUMPLIDA</v>
      </c>
    </row>
    <row r="167" spans="1:24" ht="157.5" customHeight="1">
      <c r="A167" s="756">
        <v>24</v>
      </c>
      <c r="B167" s="759" t="s">
        <v>1230</v>
      </c>
      <c r="C167" s="759" t="s">
        <v>798</v>
      </c>
      <c r="D167" s="759" t="s">
        <v>799</v>
      </c>
      <c r="E167" s="759" t="s">
        <v>886</v>
      </c>
      <c r="F167" s="221" t="s">
        <v>887</v>
      </c>
      <c r="G167" s="222" t="s">
        <v>576</v>
      </c>
      <c r="H167" s="222">
        <v>6</v>
      </c>
      <c r="I167" s="223">
        <v>43003</v>
      </c>
      <c r="J167" s="223">
        <v>43099</v>
      </c>
      <c r="K167" s="192">
        <f t="shared" si="30"/>
        <v>13.714285714285714</v>
      </c>
      <c r="L167" s="224" t="s">
        <v>806</v>
      </c>
      <c r="M167" s="291">
        <v>6</v>
      </c>
      <c r="N167" s="194">
        <f t="shared" si="32"/>
        <v>1</v>
      </c>
      <c r="O167" s="192">
        <f t="shared" si="33"/>
        <v>13.714285714285714</v>
      </c>
      <c r="P167" s="192">
        <f t="shared" ca="1" si="34"/>
        <v>13.714285714285714</v>
      </c>
      <c r="Q167" s="192">
        <f t="shared" ca="1" si="35"/>
        <v>13.714285714285714</v>
      </c>
      <c r="R167" s="192"/>
      <c r="S167" s="291"/>
      <c r="T167" s="658" t="s">
        <v>1410</v>
      </c>
      <c r="U167" s="193">
        <f t="shared" si="36"/>
        <v>2</v>
      </c>
      <c r="V167" s="193">
        <f t="shared" si="37"/>
        <v>0</v>
      </c>
      <c r="W167" s="309" t="str">
        <f t="shared" si="31"/>
        <v>CUMPLIDA</v>
      </c>
      <c r="X167" s="692" t="str">
        <f>IF(W167&amp;W168&amp;W169="CUMPLIDA","CUMPLIDA",IF(OR(W167="VENCIDA",W168="VENCIDA",W169="VENCIDA"),"VENCIDA",IF(U167+U168+U169=6,"CUMPLIDA","EN TERMINO")))</f>
        <v>CUMPLIDA</v>
      </c>
    </row>
    <row r="168" spans="1:24" ht="177" customHeight="1">
      <c r="A168" s="757"/>
      <c r="B168" s="760"/>
      <c r="C168" s="760"/>
      <c r="D168" s="760"/>
      <c r="E168" s="760"/>
      <c r="F168" s="221" t="s">
        <v>888</v>
      </c>
      <c r="G168" s="222" t="s">
        <v>889</v>
      </c>
      <c r="H168" s="222">
        <v>1</v>
      </c>
      <c r="I168" s="223">
        <v>43003</v>
      </c>
      <c r="J168" s="223">
        <v>43099</v>
      </c>
      <c r="K168" s="192">
        <f t="shared" si="30"/>
        <v>13.714285714285714</v>
      </c>
      <c r="L168" s="224" t="s">
        <v>1107</v>
      </c>
      <c r="M168" s="291">
        <v>1</v>
      </c>
      <c r="N168" s="194">
        <f t="shared" si="32"/>
        <v>1</v>
      </c>
      <c r="O168" s="192">
        <f t="shared" si="33"/>
        <v>13.714285714285714</v>
      </c>
      <c r="P168" s="192">
        <f t="shared" ca="1" si="34"/>
        <v>13.714285714285714</v>
      </c>
      <c r="Q168" s="192">
        <f t="shared" ca="1" si="35"/>
        <v>13.714285714285714</v>
      </c>
      <c r="R168" s="192"/>
      <c r="S168" s="291"/>
      <c r="T168" s="658" t="s">
        <v>1411</v>
      </c>
      <c r="U168" s="193">
        <f t="shared" si="36"/>
        <v>2</v>
      </c>
      <c r="V168" s="193">
        <f t="shared" si="37"/>
        <v>0</v>
      </c>
      <c r="W168" s="309" t="str">
        <f t="shared" si="31"/>
        <v>CUMPLIDA</v>
      </c>
      <c r="X168" s="692"/>
    </row>
    <row r="169" spans="1:24" ht="230.25" customHeight="1">
      <c r="A169" s="758"/>
      <c r="B169" s="761"/>
      <c r="C169" s="761"/>
      <c r="D169" s="761"/>
      <c r="E169" s="761"/>
      <c r="F169" s="225" t="s">
        <v>800</v>
      </c>
      <c r="G169" s="224" t="s">
        <v>801</v>
      </c>
      <c r="H169" s="222">
        <v>1</v>
      </c>
      <c r="I169" s="223">
        <v>43003</v>
      </c>
      <c r="J169" s="223">
        <v>43099</v>
      </c>
      <c r="K169" s="192">
        <f t="shared" si="30"/>
        <v>13.714285714285714</v>
      </c>
      <c r="L169" s="224" t="s">
        <v>1108</v>
      </c>
      <c r="M169" s="291">
        <v>1</v>
      </c>
      <c r="N169" s="194">
        <f t="shared" si="32"/>
        <v>1</v>
      </c>
      <c r="O169" s="192">
        <f t="shared" si="33"/>
        <v>13.714285714285714</v>
      </c>
      <c r="P169" s="192">
        <f t="shared" ca="1" si="34"/>
        <v>13.714285714285714</v>
      </c>
      <c r="Q169" s="192">
        <f t="shared" ca="1" si="35"/>
        <v>13.714285714285714</v>
      </c>
      <c r="R169" s="192"/>
      <c r="S169" s="291"/>
      <c r="T169" s="658" t="s">
        <v>1412</v>
      </c>
      <c r="U169" s="193">
        <f t="shared" si="36"/>
        <v>2</v>
      </c>
      <c r="V169" s="193">
        <f t="shared" si="37"/>
        <v>0</v>
      </c>
      <c r="W169" s="309" t="str">
        <f t="shared" si="31"/>
        <v>CUMPLIDA</v>
      </c>
      <c r="X169" s="692"/>
    </row>
    <row r="170" spans="1:24" ht="120.75" customHeight="1">
      <c r="A170" s="756">
        <v>25</v>
      </c>
      <c r="B170" s="759" t="s">
        <v>1335</v>
      </c>
      <c r="C170" s="759" t="s">
        <v>699</v>
      </c>
      <c r="D170" s="759" t="s">
        <v>700</v>
      </c>
      <c r="E170" s="759" t="s">
        <v>1122</v>
      </c>
      <c r="F170" s="759" t="s">
        <v>802</v>
      </c>
      <c r="G170" s="224" t="s">
        <v>803</v>
      </c>
      <c r="H170" s="222">
        <v>1</v>
      </c>
      <c r="I170" s="223">
        <v>43003</v>
      </c>
      <c r="J170" s="223">
        <v>43099</v>
      </c>
      <c r="K170" s="192">
        <f t="shared" si="30"/>
        <v>13.714285714285714</v>
      </c>
      <c r="L170" s="224" t="s">
        <v>806</v>
      </c>
      <c r="M170" s="291">
        <v>1</v>
      </c>
      <c r="N170" s="194">
        <f t="shared" si="32"/>
        <v>1</v>
      </c>
      <c r="O170" s="192">
        <f t="shared" si="33"/>
        <v>13.714285714285714</v>
      </c>
      <c r="P170" s="192">
        <f t="shared" ca="1" si="34"/>
        <v>13.714285714285714</v>
      </c>
      <c r="Q170" s="192">
        <f t="shared" ca="1" si="35"/>
        <v>13.714285714285714</v>
      </c>
      <c r="R170" s="192"/>
      <c r="S170" s="291"/>
      <c r="T170" s="658" t="s">
        <v>1413</v>
      </c>
      <c r="U170" s="193">
        <f t="shared" si="36"/>
        <v>2</v>
      </c>
      <c r="V170" s="193">
        <f t="shared" si="37"/>
        <v>0</v>
      </c>
      <c r="W170" s="309" t="str">
        <f t="shared" si="31"/>
        <v>CUMPLIDA</v>
      </c>
      <c r="X170" s="692" t="str">
        <f>IF(W170&amp;W171&amp;W172="CUMPLIDA","CUMPLIDA",IF(OR(W170="VENCIDA",W171="VENCIDA",W172="VENCIDA"),"VENCIDA",IF(U170+U171+U172=6,"CUMPLIDA","EN TERMINO")))</f>
        <v>CUMPLIDA</v>
      </c>
    </row>
    <row r="171" spans="1:24" ht="123.75" customHeight="1">
      <c r="A171" s="757"/>
      <c r="B171" s="760"/>
      <c r="C171" s="760"/>
      <c r="D171" s="760"/>
      <c r="E171" s="760"/>
      <c r="F171" s="760"/>
      <c r="G171" s="224" t="s">
        <v>804</v>
      </c>
      <c r="H171" s="222">
        <v>1</v>
      </c>
      <c r="I171" s="223">
        <v>43003</v>
      </c>
      <c r="J171" s="223">
        <v>43099</v>
      </c>
      <c r="K171" s="192">
        <f t="shared" si="30"/>
        <v>13.714285714285714</v>
      </c>
      <c r="L171" s="224" t="s">
        <v>701</v>
      </c>
      <c r="M171" s="291">
        <v>1</v>
      </c>
      <c r="N171" s="194">
        <f t="shared" si="32"/>
        <v>1</v>
      </c>
      <c r="O171" s="192">
        <f t="shared" si="33"/>
        <v>13.714285714285714</v>
      </c>
      <c r="P171" s="192">
        <f t="shared" ca="1" si="34"/>
        <v>13.714285714285714</v>
      </c>
      <c r="Q171" s="192">
        <f t="shared" ca="1" si="35"/>
        <v>13.714285714285714</v>
      </c>
      <c r="R171" s="192"/>
      <c r="S171" s="291"/>
      <c r="T171" s="658" t="s">
        <v>1414</v>
      </c>
      <c r="U171" s="193">
        <f t="shared" si="36"/>
        <v>2</v>
      </c>
      <c r="V171" s="193">
        <f t="shared" si="37"/>
        <v>0</v>
      </c>
      <c r="W171" s="309" t="str">
        <f t="shared" si="31"/>
        <v>CUMPLIDA</v>
      </c>
      <c r="X171" s="692"/>
    </row>
    <row r="172" spans="1:24" ht="159.75" customHeight="1">
      <c r="A172" s="758"/>
      <c r="B172" s="761"/>
      <c r="C172" s="761"/>
      <c r="D172" s="761"/>
      <c r="E172" s="761"/>
      <c r="F172" s="761"/>
      <c r="G172" s="224" t="s">
        <v>805</v>
      </c>
      <c r="H172" s="222">
        <v>1</v>
      </c>
      <c r="I172" s="223">
        <v>43003</v>
      </c>
      <c r="J172" s="223">
        <v>43099</v>
      </c>
      <c r="K172" s="192">
        <f t="shared" ref="K172:K228" si="39">(+J172-I172)/7</f>
        <v>13.714285714285714</v>
      </c>
      <c r="L172" s="224" t="s">
        <v>1109</v>
      </c>
      <c r="M172" s="291">
        <v>1</v>
      </c>
      <c r="N172" s="194">
        <f t="shared" si="32"/>
        <v>1</v>
      </c>
      <c r="O172" s="192">
        <f t="shared" si="33"/>
        <v>13.714285714285714</v>
      </c>
      <c r="P172" s="192">
        <f t="shared" ca="1" si="34"/>
        <v>13.714285714285714</v>
      </c>
      <c r="Q172" s="192">
        <f t="shared" ca="1" si="35"/>
        <v>13.714285714285714</v>
      </c>
      <c r="R172" s="192"/>
      <c r="S172" s="291"/>
      <c r="T172" s="658" t="s">
        <v>1415</v>
      </c>
      <c r="U172" s="193">
        <f t="shared" si="36"/>
        <v>2</v>
      </c>
      <c r="V172" s="193">
        <f t="shared" si="37"/>
        <v>0</v>
      </c>
      <c r="W172" s="309" t="str">
        <f t="shared" si="31"/>
        <v>CUMPLIDA</v>
      </c>
      <c r="X172" s="692"/>
    </row>
    <row r="173" spans="1:24" ht="213" customHeight="1">
      <c r="A173" s="220">
        <v>26</v>
      </c>
      <c r="B173" s="189" t="s">
        <v>1231</v>
      </c>
      <c r="C173" s="189" t="s">
        <v>729</v>
      </c>
      <c r="D173" s="189" t="s">
        <v>730</v>
      </c>
      <c r="E173" s="189" t="s">
        <v>890</v>
      </c>
      <c r="F173" s="189" t="s">
        <v>891</v>
      </c>
      <c r="G173" s="290" t="s">
        <v>731</v>
      </c>
      <c r="H173" s="648">
        <v>3</v>
      </c>
      <c r="I173" s="223">
        <v>42993</v>
      </c>
      <c r="J173" s="223">
        <v>43069</v>
      </c>
      <c r="K173" s="192">
        <f t="shared" si="39"/>
        <v>10.857142857142858</v>
      </c>
      <c r="L173" s="290" t="s">
        <v>728</v>
      </c>
      <c r="M173" s="291">
        <v>3</v>
      </c>
      <c r="N173" s="194">
        <f t="shared" si="32"/>
        <v>1</v>
      </c>
      <c r="O173" s="192">
        <f t="shared" si="33"/>
        <v>10.857142857142858</v>
      </c>
      <c r="P173" s="192">
        <f t="shared" ca="1" si="34"/>
        <v>10.857142857142858</v>
      </c>
      <c r="Q173" s="192">
        <f t="shared" ca="1" si="35"/>
        <v>10.857142857142858</v>
      </c>
      <c r="R173" s="192"/>
      <c r="S173" s="291"/>
      <c r="T173" s="658" t="s">
        <v>1931</v>
      </c>
      <c r="U173" s="193">
        <f t="shared" si="36"/>
        <v>2</v>
      </c>
      <c r="V173" s="193">
        <f t="shared" si="37"/>
        <v>0</v>
      </c>
      <c r="W173" s="309" t="str">
        <f t="shared" si="31"/>
        <v>CUMPLIDA</v>
      </c>
      <c r="X173" s="309" t="str">
        <f>IF(W173="CUMPLIDA","CUMPLIDA",IF(W173="EN TERMINO","EN TERMINO","VENCIDA"))</f>
        <v>CUMPLIDA</v>
      </c>
    </row>
    <row r="174" spans="1:24" ht="147.75" customHeight="1">
      <c r="A174" s="220">
        <v>27</v>
      </c>
      <c r="B174" s="189" t="s">
        <v>1232</v>
      </c>
      <c r="C174" s="189" t="s">
        <v>360</v>
      </c>
      <c r="D174" s="189" t="s">
        <v>732</v>
      </c>
      <c r="E174" s="189" t="s">
        <v>892</v>
      </c>
      <c r="F174" s="189" t="s">
        <v>893</v>
      </c>
      <c r="G174" s="290" t="s">
        <v>731</v>
      </c>
      <c r="H174" s="648">
        <v>2</v>
      </c>
      <c r="I174" s="223">
        <v>42993</v>
      </c>
      <c r="J174" s="223">
        <v>43038</v>
      </c>
      <c r="K174" s="192">
        <f t="shared" si="39"/>
        <v>6.4285714285714288</v>
      </c>
      <c r="L174" s="290" t="s">
        <v>728</v>
      </c>
      <c r="M174" s="291">
        <v>2</v>
      </c>
      <c r="N174" s="194">
        <f t="shared" si="32"/>
        <v>1</v>
      </c>
      <c r="O174" s="192">
        <f t="shared" ref="O174:O228" si="40">+K174*N174</f>
        <v>6.4285714285714288</v>
      </c>
      <c r="P174" s="192">
        <f t="shared" ref="P174:P228" ca="1" si="41">IF(J174&lt;=$R$7,O174,0)</f>
        <v>6.4285714285714288</v>
      </c>
      <c r="Q174" s="192">
        <f t="shared" ref="Q174:Q228" ca="1" si="42">IF($R$7&gt;=J174,K174,0)</f>
        <v>6.4285714285714288</v>
      </c>
      <c r="R174" s="192"/>
      <c r="S174" s="291"/>
      <c r="T174" s="658" t="s">
        <v>1228</v>
      </c>
      <c r="U174" s="193">
        <f t="shared" si="36"/>
        <v>2</v>
      </c>
      <c r="V174" s="193">
        <f t="shared" si="37"/>
        <v>0</v>
      </c>
      <c r="W174" s="309" t="str">
        <f t="shared" si="31"/>
        <v>CUMPLIDA</v>
      </c>
      <c r="X174" s="309" t="str">
        <f>IF(W174="CUMPLIDA","CUMPLIDA",IF(W174="EN TERMINO","EN TERMINO","VENCIDA"))</f>
        <v>CUMPLIDA</v>
      </c>
    </row>
    <row r="175" spans="1:24" ht="147" customHeight="1">
      <c r="A175" s="753">
        <v>28</v>
      </c>
      <c r="B175" s="688" t="s">
        <v>1233</v>
      </c>
      <c r="C175" s="754" t="s">
        <v>360</v>
      </c>
      <c r="D175" s="754" t="s">
        <v>733</v>
      </c>
      <c r="E175" s="754" t="s">
        <v>734</v>
      </c>
      <c r="F175" s="189" t="s">
        <v>1057</v>
      </c>
      <c r="G175" s="289" t="s">
        <v>731</v>
      </c>
      <c r="H175" s="648">
        <v>2</v>
      </c>
      <c r="I175" s="223">
        <v>43252</v>
      </c>
      <c r="J175" s="223">
        <v>43281</v>
      </c>
      <c r="K175" s="192">
        <f t="shared" si="39"/>
        <v>4.1428571428571432</v>
      </c>
      <c r="L175" s="290" t="s">
        <v>735</v>
      </c>
      <c r="M175" s="627">
        <v>2</v>
      </c>
      <c r="N175" s="194">
        <f t="shared" si="32"/>
        <v>1</v>
      </c>
      <c r="O175" s="192">
        <f t="shared" si="40"/>
        <v>4.1428571428571432</v>
      </c>
      <c r="P175" s="192">
        <f t="shared" ca="1" si="41"/>
        <v>4.1428571428571432</v>
      </c>
      <c r="Q175" s="192">
        <f t="shared" ca="1" si="42"/>
        <v>4.1428571428571432</v>
      </c>
      <c r="R175" s="192"/>
      <c r="S175" s="291"/>
      <c r="T175" s="652" t="s">
        <v>1915</v>
      </c>
      <c r="U175" s="193">
        <f t="shared" si="36"/>
        <v>2</v>
      </c>
      <c r="V175" s="193">
        <f t="shared" si="37"/>
        <v>0</v>
      </c>
      <c r="W175" s="309" t="str">
        <f t="shared" si="31"/>
        <v>CUMPLIDA</v>
      </c>
      <c r="X175" s="692" t="str">
        <f>IF(W175&amp;W176&amp;W177&amp;W178&amp;W179="CUMPLIDA","CUMPLIDA",IF(OR(W175="VENCIDA",W176="VENCIDA",W177="VENCIDA",W178="VENCIDA",W179="VENCIDA"),"VENCIDA",IF(U175+U176+U177+U178+U179=10,"CUMPLIDA","EN TERMINO")))</f>
        <v>CUMPLIDA</v>
      </c>
    </row>
    <row r="176" spans="1:24" ht="108" customHeight="1">
      <c r="A176" s="753"/>
      <c r="B176" s="696"/>
      <c r="C176" s="754"/>
      <c r="D176" s="754"/>
      <c r="E176" s="754"/>
      <c r="F176" s="189" t="s">
        <v>1056</v>
      </c>
      <c r="G176" s="289" t="s">
        <v>731</v>
      </c>
      <c r="H176" s="648">
        <v>1</v>
      </c>
      <c r="I176" s="223">
        <v>43252</v>
      </c>
      <c r="J176" s="223">
        <v>43311</v>
      </c>
      <c r="K176" s="192">
        <f t="shared" si="39"/>
        <v>8.4285714285714288</v>
      </c>
      <c r="L176" s="290" t="s">
        <v>735</v>
      </c>
      <c r="M176" s="627">
        <v>1</v>
      </c>
      <c r="N176" s="194">
        <f>IF(M176/H176&gt;1,1,+M176/H176)</f>
        <v>1</v>
      </c>
      <c r="O176" s="192">
        <f t="shared" si="40"/>
        <v>8.4285714285714288</v>
      </c>
      <c r="P176" s="192">
        <f t="shared" ca="1" si="41"/>
        <v>8.4285714285714288</v>
      </c>
      <c r="Q176" s="192">
        <f t="shared" ca="1" si="42"/>
        <v>8.4285714285714288</v>
      </c>
      <c r="R176" s="192"/>
      <c r="S176" s="291"/>
      <c r="T176" s="652" t="s">
        <v>1916</v>
      </c>
      <c r="U176" s="193">
        <f t="shared" ref="U176:U228" si="43">IF(N176=100%,2,0)</f>
        <v>2</v>
      </c>
      <c r="V176" s="193">
        <f t="shared" ref="V176:V228" si="44">IF(J176&lt;$T$2,0,1)</f>
        <v>0</v>
      </c>
      <c r="W176" s="309" t="str">
        <f t="shared" si="31"/>
        <v>CUMPLIDA</v>
      </c>
      <c r="X176" s="692"/>
    </row>
    <row r="177" spans="1:24" ht="132" customHeight="1">
      <c r="A177" s="753"/>
      <c r="B177" s="696"/>
      <c r="C177" s="754"/>
      <c r="D177" s="754"/>
      <c r="E177" s="754"/>
      <c r="F177" s="189" t="s">
        <v>940</v>
      </c>
      <c r="G177" s="289" t="s">
        <v>731</v>
      </c>
      <c r="H177" s="648">
        <v>1</v>
      </c>
      <c r="I177" s="223">
        <v>43313</v>
      </c>
      <c r="J177" s="223">
        <v>43434</v>
      </c>
      <c r="K177" s="192">
        <f t="shared" si="39"/>
        <v>17.285714285714285</v>
      </c>
      <c r="L177" s="290" t="s">
        <v>735</v>
      </c>
      <c r="M177" s="627">
        <v>1</v>
      </c>
      <c r="N177" s="194">
        <f t="shared" ref="N177:N228" si="45">IF(M177/H177&gt;1,1,+M177/H177)</f>
        <v>1</v>
      </c>
      <c r="O177" s="192">
        <f t="shared" si="40"/>
        <v>17.285714285714285</v>
      </c>
      <c r="P177" s="192">
        <f t="shared" ca="1" si="41"/>
        <v>17.285714285714285</v>
      </c>
      <c r="Q177" s="192">
        <f t="shared" ca="1" si="42"/>
        <v>17.285714285714285</v>
      </c>
      <c r="R177" s="192"/>
      <c r="S177" s="291"/>
      <c r="T177" s="652" t="s">
        <v>1917</v>
      </c>
      <c r="U177" s="193">
        <f t="shared" si="43"/>
        <v>2</v>
      </c>
      <c r="V177" s="193">
        <f t="shared" si="44"/>
        <v>0</v>
      </c>
      <c r="W177" s="309" t="str">
        <f t="shared" si="31"/>
        <v>CUMPLIDA</v>
      </c>
      <c r="X177" s="692"/>
    </row>
    <row r="178" spans="1:24" ht="105" customHeight="1">
      <c r="A178" s="753"/>
      <c r="B178" s="696"/>
      <c r="C178" s="754"/>
      <c r="D178" s="754"/>
      <c r="E178" s="754"/>
      <c r="F178" s="189" t="s">
        <v>1055</v>
      </c>
      <c r="G178" s="289" t="s">
        <v>731</v>
      </c>
      <c r="H178" s="648">
        <v>1</v>
      </c>
      <c r="I178" s="223">
        <v>43405</v>
      </c>
      <c r="J178" s="223">
        <v>43464</v>
      </c>
      <c r="K178" s="192">
        <f t="shared" si="39"/>
        <v>8.4285714285714288</v>
      </c>
      <c r="L178" s="290" t="s">
        <v>735</v>
      </c>
      <c r="M178" s="627">
        <v>1</v>
      </c>
      <c r="N178" s="194">
        <f t="shared" si="45"/>
        <v>1</v>
      </c>
      <c r="O178" s="192">
        <f t="shared" si="40"/>
        <v>8.4285714285714288</v>
      </c>
      <c r="P178" s="192">
        <f t="shared" ca="1" si="41"/>
        <v>8.4285714285714288</v>
      </c>
      <c r="Q178" s="192">
        <f t="shared" ca="1" si="42"/>
        <v>8.4285714285714288</v>
      </c>
      <c r="R178" s="192"/>
      <c r="S178" s="291"/>
      <c r="T178" s="652" t="s">
        <v>1918</v>
      </c>
      <c r="U178" s="193">
        <f t="shared" si="43"/>
        <v>2</v>
      </c>
      <c r="V178" s="193">
        <f t="shared" si="44"/>
        <v>0</v>
      </c>
      <c r="W178" s="309" t="str">
        <f t="shared" si="31"/>
        <v>CUMPLIDA</v>
      </c>
      <c r="X178" s="692"/>
    </row>
    <row r="179" spans="1:24" ht="101.25" customHeight="1">
      <c r="A179" s="753"/>
      <c r="B179" s="689"/>
      <c r="C179" s="754"/>
      <c r="D179" s="754"/>
      <c r="E179" s="754"/>
      <c r="F179" s="189" t="s">
        <v>1054</v>
      </c>
      <c r="G179" s="289" t="s">
        <v>731</v>
      </c>
      <c r="H179" s="648">
        <v>1</v>
      </c>
      <c r="I179" s="223">
        <v>43435</v>
      </c>
      <c r="J179" s="223">
        <v>43464</v>
      </c>
      <c r="K179" s="192">
        <f t="shared" si="39"/>
        <v>4.1428571428571432</v>
      </c>
      <c r="L179" s="290" t="s">
        <v>735</v>
      </c>
      <c r="M179" s="627">
        <v>1</v>
      </c>
      <c r="N179" s="194">
        <f t="shared" si="45"/>
        <v>1</v>
      </c>
      <c r="O179" s="192">
        <f t="shared" si="40"/>
        <v>4.1428571428571432</v>
      </c>
      <c r="P179" s="192">
        <f t="shared" ca="1" si="41"/>
        <v>4.1428571428571432</v>
      </c>
      <c r="Q179" s="192">
        <f t="shared" ca="1" si="42"/>
        <v>4.1428571428571432</v>
      </c>
      <c r="R179" s="192"/>
      <c r="S179" s="291"/>
      <c r="T179" s="652" t="s">
        <v>1919</v>
      </c>
      <c r="U179" s="193">
        <f t="shared" si="43"/>
        <v>2</v>
      </c>
      <c r="V179" s="193">
        <f t="shared" si="44"/>
        <v>0</v>
      </c>
      <c r="W179" s="309" t="str">
        <f t="shared" si="31"/>
        <v>CUMPLIDA</v>
      </c>
      <c r="X179" s="692"/>
    </row>
    <row r="180" spans="1:24" ht="81.75" customHeight="1">
      <c r="A180" s="753">
        <v>29</v>
      </c>
      <c r="B180" s="765" t="s">
        <v>1912</v>
      </c>
      <c r="C180" s="754" t="s">
        <v>48</v>
      </c>
      <c r="D180" s="754" t="s">
        <v>1035</v>
      </c>
      <c r="E180" s="754" t="s">
        <v>1036</v>
      </c>
      <c r="F180" s="189" t="s">
        <v>1029</v>
      </c>
      <c r="G180" s="290" t="s">
        <v>1028</v>
      </c>
      <c r="H180" s="648">
        <v>1</v>
      </c>
      <c r="I180" s="205">
        <v>43023</v>
      </c>
      <c r="J180" s="205">
        <v>43100</v>
      </c>
      <c r="K180" s="192">
        <f t="shared" si="39"/>
        <v>11</v>
      </c>
      <c r="L180" s="755" t="s">
        <v>1075</v>
      </c>
      <c r="M180" s="291">
        <v>1</v>
      </c>
      <c r="N180" s="194">
        <f t="shared" si="45"/>
        <v>1</v>
      </c>
      <c r="O180" s="192">
        <f t="shared" si="40"/>
        <v>11</v>
      </c>
      <c r="P180" s="192">
        <f t="shared" ca="1" si="41"/>
        <v>11</v>
      </c>
      <c r="Q180" s="192">
        <f t="shared" ca="1" si="42"/>
        <v>11</v>
      </c>
      <c r="R180" s="192"/>
      <c r="S180" s="291"/>
      <c r="T180" s="658" t="s">
        <v>1303</v>
      </c>
      <c r="U180" s="193">
        <f t="shared" si="43"/>
        <v>2</v>
      </c>
      <c r="V180" s="193">
        <f t="shared" si="44"/>
        <v>0</v>
      </c>
      <c r="W180" s="309" t="str">
        <f t="shared" si="31"/>
        <v>CUMPLIDA</v>
      </c>
      <c r="X180" s="692" t="str">
        <f>IF(W180&amp;W181&amp;W182&amp;W183&amp;W184="CUMPLIDA","CUMPLIDA",IF(OR(W180="VENCIDA",W181="VENCIDA",W182="VENCIDA",W183="VENCIDA",W184="VENCIDA"),"VENCIDA",IF(U180+U181+U182+U183+U184=10,"CUMPLIDA","EN TERMINO")))</f>
        <v>CUMPLIDA</v>
      </c>
    </row>
    <row r="181" spans="1:24" ht="102" customHeight="1">
      <c r="A181" s="753"/>
      <c r="B181" s="765"/>
      <c r="C181" s="754"/>
      <c r="D181" s="754"/>
      <c r="E181" s="754"/>
      <c r="F181" s="188" t="s">
        <v>1030</v>
      </c>
      <c r="G181" s="289" t="s">
        <v>396</v>
      </c>
      <c r="H181" s="647">
        <v>1</v>
      </c>
      <c r="I181" s="205">
        <v>43041</v>
      </c>
      <c r="J181" s="205">
        <v>43100</v>
      </c>
      <c r="K181" s="192">
        <f t="shared" si="39"/>
        <v>8.4285714285714288</v>
      </c>
      <c r="L181" s="755"/>
      <c r="M181" s="291">
        <v>1</v>
      </c>
      <c r="N181" s="194">
        <f>IF(M181/H181&gt;1,1,+M181/H181)</f>
        <v>1</v>
      </c>
      <c r="O181" s="192">
        <f t="shared" si="40"/>
        <v>8.4285714285714288</v>
      </c>
      <c r="P181" s="192">
        <f t="shared" ca="1" si="41"/>
        <v>8.4285714285714288</v>
      </c>
      <c r="Q181" s="192">
        <f t="shared" ca="1" si="42"/>
        <v>8.4285714285714288</v>
      </c>
      <c r="R181" s="192"/>
      <c r="S181" s="291"/>
      <c r="T181" s="658" t="s">
        <v>1304</v>
      </c>
      <c r="U181" s="193">
        <f>IF(N181=100%,2,0)</f>
        <v>2</v>
      </c>
      <c r="V181" s="193">
        <f>IF(J181&lt;$T$2,0,1)</f>
        <v>0</v>
      </c>
      <c r="W181" s="309" t="str">
        <f>IF(U181+V181&gt;1,"CUMPLIDA",IF(V181=1,"EN TERMINO","VENCIDA"))</f>
        <v>CUMPLIDA</v>
      </c>
      <c r="X181" s="692"/>
    </row>
    <row r="182" spans="1:24" ht="87" customHeight="1">
      <c r="A182" s="753"/>
      <c r="B182" s="765"/>
      <c r="C182" s="754"/>
      <c r="D182" s="754"/>
      <c r="E182" s="754"/>
      <c r="F182" s="189" t="s">
        <v>1031</v>
      </c>
      <c r="G182" s="290" t="s">
        <v>1026</v>
      </c>
      <c r="H182" s="648">
        <v>1</v>
      </c>
      <c r="I182" s="205">
        <v>43101</v>
      </c>
      <c r="J182" s="205">
        <v>43159</v>
      </c>
      <c r="K182" s="192">
        <f t="shared" si="39"/>
        <v>8.2857142857142865</v>
      </c>
      <c r="L182" s="755"/>
      <c r="M182" s="291">
        <v>1</v>
      </c>
      <c r="N182" s="194">
        <f>IF(M182/H182&gt;1,1,+M182/H182)</f>
        <v>1</v>
      </c>
      <c r="O182" s="192">
        <f t="shared" si="40"/>
        <v>8.2857142857142865</v>
      </c>
      <c r="P182" s="192">
        <f t="shared" ca="1" si="41"/>
        <v>8.2857142857142865</v>
      </c>
      <c r="Q182" s="192">
        <f t="shared" ca="1" si="42"/>
        <v>8.2857142857142865</v>
      </c>
      <c r="R182" s="192"/>
      <c r="S182" s="291"/>
      <c r="T182" s="658" t="s">
        <v>1430</v>
      </c>
      <c r="U182" s="193">
        <f>IF(N182=100%,2,0)</f>
        <v>2</v>
      </c>
      <c r="V182" s="193">
        <f>IF(J182&lt;$T$2,0,1)</f>
        <v>0</v>
      </c>
      <c r="W182" s="309" t="str">
        <f>IF(U182+V182&gt;1,"CUMPLIDA",IF(V182=1,"EN TERMINO","VENCIDA"))</f>
        <v>CUMPLIDA</v>
      </c>
      <c r="X182" s="692"/>
    </row>
    <row r="183" spans="1:24" ht="94.5" customHeight="1">
      <c r="A183" s="753"/>
      <c r="B183" s="765"/>
      <c r="C183" s="754"/>
      <c r="D183" s="754"/>
      <c r="E183" s="754"/>
      <c r="F183" s="189" t="s">
        <v>1032</v>
      </c>
      <c r="G183" s="290" t="s">
        <v>1027</v>
      </c>
      <c r="H183" s="648">
        <v>5</v>
      </c>
      <c r="I183" s="205">
        <v>43160</v>
      </c>
      <c r="J183" s="205">
        <v>43296</v>
      </c>
      <c r="K183" s="192">
        <f t="shared" si="39"/>
        <v>19.428571428571427</v>
      </c>
      <c r="L183" s="755"/>
      <c r="M183" s="291">
        <v>5</v>
      </c>
      <c r="N183" s="194">
        <f>IF(M183/H183&gt;1,1,+M183/H183)</f>
        <v>1</v>
      </c>
      <c r="O183" s="192">
        <f t="shared" si="40"/>
        <v>19.428571428571427</v>
      </c>
      <c r="P183" s="192">
        <f t="shared" ca="1" si="41"/>
        <v>19.428571428571427</v>
      </c>
      <c r="Q183" s="192">
        <f t="shared" ca="1" si="42"/>
        <v>19.428571428571427</v>
      </c>
      <c r="R183" s="192"/>
      <c r="S183" s="291"/>
      <c r="T183" s="658" t="s">
        <v>1473</v>
      </c>
      <c r="U183" s="193">
        <f>IF(N183=100%,2,0)</f>
        <v>2</v>
      </c>
      <c r="V183" s="193">
        <f>IF(J183&lt;$T$2,0,1)</f>
        <v>0</v>
      </c>
      <c r="W183" s="309" t="str">
        <f>IF(U183+V183&gt;1,"CUMPLIDA",IF(V183=1,"EN TERMINO","VENCIDA"))</f>
        <v>CUMPLIDA</v>
      </c>
      <c r="X183" s="692"/>
    </row>
    <row r="184" spans="1:24" ht="132" customHeight="1">
      <c r="A184" s="753"/>
      <c r="B184" s="765"/>
      <c r="C184" s="754"/>
      <c r="D184" s="754"/>
      <c r="E184" s="754"/>
      <c r="F184" s="189" t="s">
        <v>1064</v>
      </c>
      <c r="G184" s="290" t="s">
        <v>1037</v>
      </c>
      <c r="H184" s="648">
        <v>6</v>
      </c>
      <c r="I184" s="205">
        <v>43133</v>
      </c>
      <c r="J184" s="205">
        <v>43464</v>
      </c>
      <c r="K184" s="192">
        <f t="shared" si="39"/>
        <v>47.285714285714285</v>
      </c>
      <c r="L184" s="755"/>
      <c r="M184" s="291">
        <v>6</v>
      </c>
      <c r="N184" s="194">
        <f>IF(M184/H184&gt;1,1,+M184/H184)</f>
        <v>1</v>
      </c>
      <c r="O184" s="192">
        <f t="shared" si="40"/>
        <v>47.285714285714285</v>
      </c>
      <c r="P184" s="192">
        <f t="shared" ca="1" si="41"/>
        <v>47.285714285714285</v>
      </c>
      <c r="Q184" s="192">
        <f t="shared" ca="1" si="42"/>
        <v>47.285714285714285</v>
      </c>
      <c r="R184" s="192"/>
      <c r="S184" s="291"/>
      <c r="T184" s="658" t="s">
        <v>1913</v>
      </c>
      <c r="U184" s="193">
        <f>IF(N184=100%,2,0)</f>
        <v>2</v>
      </c>
      <c r="V184" s="193">
        <f>IF(J184&lt;$T$2,0,1)</f>
        <v>0</v>
      </c>
      <c r="W184" s="309" t="str">
        <f>IF(U184+V184&gt;1,"CUMPLIDA",IF(V184=1,"EN TERMINO","VENCIDA"))</f>
        <v>CUMPLIDA</v>
      </c>
      <c r="X184" s="692"/>
    </row>
    <row r="185" spans="1:24" ht="153.75" customHeight="1">
      <c r="A185" s="762">
        <v>30</v>
      </c>
      <c r="B185" s="754" t="s">
        <v>1336</v>
      </c>
      <c r="C185" s="754" t="s">
        <v>48</v>
      </c>
      <c r="D185" s="189" t="s">
        <v>751</v>
      </c>
      <c r="E185" s="189" t="s">
        <v>894</v>
      </c>
      <c r="F185" s="189" t="s">
        <v>895</v>
      </c>
      <c r="G185" s="290" t="s">
        <v>752</v>
      </c>
      <c r="H185" s="648">
        <v>1</v>
      </c>
      <c r="I185" s="205">
        <v>43010</v>
      </c>
      <c r="J185" s="205">
        <v>43100</v>
      </c>
      <c r="K185" s="192">
        <f t="shared" si="39"/>
        <v>12.857142857142858</v>
      </c>
      <c r="L185" s="291" t="s">
        <v>1137</v>
      </c>
      <c r="M185" s="291">
        <v>1</v>
      </c>
      <c r="N185" s="194">
        <f t="shared" si="45"/>
        <v>1</v>
      </c>
      <c r="O185" s="192">
        <f t="shared" si="40"/>
        <v>12.857142857142858</v>
      </c>
      <c r="P185" s="192">
        <f t="shared" ca="1" si="41"/>
        <v>12.857142857142858</v>
      </c>
      <c r="Q185" s="192">
        <f t="shared" ca="1" si="42"/>
        <v>12.857142857142858</v>
      </c>
      <c r="R185" s="192"/>
      <c r="S185" s="291"/>
      <c r="T185" s="658" t="s">
        <v>1312</v>
      </c>
      <c r="U185" s="193">
        <f t="shared" si="43"/>
        <v>2</v>
      </c>
      <c r="V185" s="193">
        <f t="shared" si="44"/>
        <v>0</v>
      </c>
      <c r="W185" s="309" t="str">
        <f t="shared" si="31"/>
        <v>CUMPLIDA</v>
      </c>
      <c r="X185" s="701" t="str">
        <f>IF(W185&amp;W186&amp;W187&amp;W188="CUMPLIDA","CUMPLIDA",IF(OR(W185="VENCIDA",W186="VENCIDA",W187="VENCIDA",W188="VENCIDA"),"VENCIDA",IF(U185+U186+U187+U188=8,"CUMPLIDA","EN TERMINO")))</f>
        <v>CUMPLIDA</v>
      </c>
    </row>
    <row r="186" spans="1:24" ht="121.5" customHeight="1">
      <c r="A186" s="762"/>
      <c r="B186" s="754"/>
      <c r="C186" s="754"/>
      <c r="D186" s="189" t="s">
        <v>754</v>
      </c>
      <c r="E186" s="217" t="s">
        <v>755</v>
      </c>
      <c r="F186" s="217" t="s">
        <v>756</v>
      </c>
      <c r="G186" s="213" t="s">
        <v>896</v>
      </c>
      <c r="H186" s="213">
        <v>3</v>
      </c>
      <c r="I186" s="205">
        <v>43010</v>
      </c>
      <c r="J186" s="205">
        <v>43374</v>
      </c>
      <c r="K186" s="192">
        <f t="shared" si="39"/>
        <v>52</v>
      </c>
      <c r="L186" s="291" t="s">
        <v>1137</v>
      </c>
      <c r="M186" s="291">
        <v>3</v>
      </c>
      <c r="N186" s="194">
        <f t="shared" si="45"/>
        <v>1</v>
      </c>
      <c r="O186" s="192">
        <f t="shared" si="40"/>
        <v>52</v>
      </c>
      <c r="P186" s="192">
        <f t="shared" ca="1" si="41"/>
        <v>52</v>
      </c>
      <c r="Q186" s="192">
        <f t="shared" ca="1" si="42"/>
        <v>52</v>
      </c>
      <c r="R186" s="192"/>
      <c r="S186" s="291"/>
      <c r="T186" s="658" t="s">
        <v>1900</v>
      </c>
      <c r="U186" s="193">
        <f t="shared" si="43"/>
        <v>2</v>
      </c>
      <c r="V186" s="193">
        <f t="shared" si="44"/>
        <v>0</v>
      </c>
      <c r="W186" s="309" t="str">
        <f t="shared" si="31"/>
        <v>CUMPLIDA</v>
      </c>
      <c r="X186" s="702"/>
    </row>
    <row r="187" spans="1:24" ht="141.75" customHeight="1">
      <c r="A187" s="762"/>
      <c r="B187" s="754"/>
      <c r="C187" s="754"/>
      <c r="D187" s="189" t="s">
        <v>757</v>
      </c>
      <c r="E187" s="217" t="s">
        <v>758</v>
      </c>
      <c r="F187" s="217" t="s">
        <v>759</v>
      </c>
      <c r="G187" s="213" t="s">
        <v>760</v>
      </c>
      <c r="H187" s="213">
        <v>1</v>
      </c>
      <c r="I187" s="205">
        <v>43010</v>
      </c>
      <c r="J187" s="205">
        <v>43374</v>
      </c>
      <c r="K187" s="192">
        <f t="shared" si="39"/>
        <v>52</v>
      </c>
      <c r="L187" s="291" t="s">
        <v>1137</v>
      </c>
      <c r="M187" s="291">
        <v>1</v>
      </c>
      <c r="N187" s="194">
        <f t="shared" si="45"/>
        <v>1</v>
      </c>
      <c r="O187" s="192">
        <f t="shared" si="40"/>
        <v>52</v>
      </c>
      <c r="P187" s="192">
        <f t="shared" ca="1" si="41"/>
        <v>52</v>
      </c>
      <c r="Q187" s="192">
        <f t="shared" ca="1" si="42"/>
        <v>52</v>
      </c>
      <c r="R187" s="192"/>
      <c r="S187" s="291"/>
      <c r="T187" s="658" t="s">
        <v>1905</v>
      </c>
      <c r="U187" s="193">
        <f t="shared" si="43"/>
        <v>2</v>
      </c>
      <c r="V187" s="193">
        <f t="shared" si="44"/>
        <v>0</v>
      </c>
      <c r="W187" s="309" t="str">
        <f t="shared" si="31"/>
        <v>CUMPLIDA</v>
      </c>
      <c r="X187" s="702"/>
    </row>
    <row r="188" spans="1:24" ht="244.5" customHeight="1">
      <c r="A188" s="762"/>
      <c r="B188" s="754"/>
      <c r="C188" s="754"/>
      <c r="D188" s="189" t="s">
        <v>897</v>
      </c>
      <c r="E188" s="189" t="s">
        <v>761</v>
      </c>
      <c r="F188" s="189" t="s">
        <v>898</v>
      </c>
      <c r="G188" s="213" t="s">
        <v>760</v>
      </c>
      <c r="H188" s="213">
        <v>1</v>
      </c>
      <c r="I188" s="205">
        <v>43010</v>
      </c>
      <c r="J188" s="205">
        <v>43374</v>
      </c>
      <c r="K188" s="192">
        <f t="shared" si="39"/>
        <v>52</v>
      </c>
      <c r="L188" s="291" t="s">
        <v>1137</v>
      </c>
      <c r="M188" s="291">
        <v>1</v>
      </c>
      <c r="N188" s="194">
        <f t="shared" si="45"/>
        <v>1</v>
      </c>
      <c r="O188" s="192">
        <f t="shared" si="40"/>
        <v>52</v>
      </c>
      <c r="P188" s="192">
        <f t="shared" ca="1" si="41"/>
        <v>52</v>
      </c>
      <c r="Q188" s="192">
        <f t="shared" ca="1" si="42"/>
        <v>52</v>
      </c>
      <c r="R188" s="192"/>
      <c r="S188" s="291"/>
      <c r="T188" s="658" t="s">
        <v>1905</v>
      </c>
      <c r="U188" s="193">
        <f t="shared" si="43"/>
        <v>2</v>
      </c>
      <c r="V188" s="193">
        <f t="shared" si="44"/>
        <v>0</v>
      </c>
      <c r="W188" s="309" t="str">
        <f t="shared" si="31"/>
        <v>CUMPLIDA</v>
      </c>
      <c r="X188" s="703"/>
    </row>
    <row r="189" spans="1:24" ht="126" customHeight="1">
      <c r="A189" s="755">
        <v>31</v>
      </c>
      <c r="B189" s="763" t="s">
        <v>1337</v>
      </c>
      <c r="C189" s="754" t="s">
        <v>736</v>
      </c>
      <c r="D189" s="754" t="s">
        <v>899</v>
      </c>
      <c r="E189" s="217" t="s">
        <v>737</v>
      </c>
      <c r="F189" s="217" t="s">
        <v>769</v>
      </c>
      <c r="G189" s="213" t="s">
        <v>738</v>
      </c>
      <c r="H189" s="213">
        <v>1</v>
      </c>
      <c r="I189" s="191">
        <v>43038</v>
      </c>
      <c r="J189" s="191">
        <v>43281</v>
      </c>
      <c r="K189" s="192">
        <f t="shared" si="39"/>
        <v>34.714285714285715</v>
      </c>
      <c r="L189" s="764" t="s">
        <v>1141</v>
      </c>
      <c r="M189" s="291">
        <v>1</v>
      </c>
      <c r="N189" s="194">
        <f t="shared" si="45"/>
        <v>1</v>
      </c>
      <c r="O189" s="192">
        <f t="shared" si="40"/>
        <v>34.714285714285715</v>
      </c>
      <c r="P189" s="192">
        <f t="shared" ca="1" si="41"/>
        <v>34.714285714285715</v>
      </c>
      <c r="Q189" s="192">
        <f t="shared" ca="1" si="42"/>
        <v>34.714285714285715</v>
      </c>
      <c r="R189" s="192"/>
      <c r="S189" s="291"/>
      <c r="T189" s="658" t="s">
        <v>1453</v>
      </c>
      <c r="U189" s="193">
        <f t="shared" si="43"/>
        <v>2</v>
      </c>
      <c r="V189" s="193">
        <f t="shared" si="44"/>
        <v>0</v>
      </c>
      <c r="W189" s="309" t="str">
        <f t="shared" si="31"/>
        <v>CUMPLIDA</v>
      </c>
      <c r="X189" s="692" t="str">
        <f>IF(W189&amp;W190&amp;W191="CUMPLIDA","CUMPLIDA",IF(OR(W189="VENCIDA",W190="VENCIDA",W191="VENCIDA"),"VENCIDA",IF(U189+U190+U191=6,"CUMPLIDA","EN TERMINO")))</f>
        <v>CUMPLIDA</v>
      </c>
    </row>
    <row r="190" spans="1:24" ht="192" customHeight="1">
      <c r="A190" s="753"/>
      <c r="B190" s="763"/>
      <c r="C190" s="754"/>
      <c r="D190" s="754"/>
      <c r="E190" s="217" t="s">
        <v>900</v>
      </c>
      <c r="F190" s="217" t="s">
        <v>740</v>
      </c>
      <c r="G190" s="213" t="s">
        <v>741</v>
      </c>
      <c r="H190" s="213">
        <v>1</v>
      </c>
      <c r="I190" s="191">
        <v>43038</v>
      </c>
      <c r="J190" s="191">
        <v>43281</v>
      </c>
      <c r="K190" s="192">
        <f t="shared" si="39"/>
        <v>34.714285714285715</v>
      </c>
      <c r="L190" s="755"/>
      <c r="M190" s="291">
        <v>1</v>
      </c>
      <c r="N190" s="194">
        <f t="shared" si="45"/>
        <v>1</v>
      </c>
      <c r="O190" s="192">
        <f t="shared" si="40"/>
        <v>34.714285714285715</v>
      </c>
      <c r="P190" s="192">
        <f t="shared" ca="1" si="41"/>
        <v>34.714285714285715</v>
      </c>
      <c r="Q190" s="192">
        <f t="shared" ca="1" si="42"/>
        <v>34.714285714285715</v>
      </c>
      <c r="R190" s="192"/>
      <c r="S190" s="291"/>
      <c r="T190" s="658" t="s">
        <v>1454</v>
      </c>
      <c r="U190" s="193">
        <f t="shared" si="43"/>
        <v>2</v>
      </c>
      <c r="V190" s="193">
        <f t="shared" si="44"/>
        <v>0</v>
      </c>
      <c r="W190" s="309" t="str">
        <f t="shared" si="31"/>
        <v>CUMPLIDA</v>
      </c>
      <c r="X190" s="692"/>
    </row>
    <row r="191" spans="1:24" ht="194.25" customHeight="1">
      <c r="A191" s="753"/>
      <c r="B191" s="763"/>
      <c r="C191" s="754"/>
      <c r="D191" s="754"/>
      <c r="E191" s="217" t="s">
        <v>742</v>
      </c>
      <c r="F191" s="217" t="s">
        <v>743</v>
      </c>
      <c r="G191" s="213" t="s">
        <v>744</v>
      </c>
      <c r="H191" s="213">
        <v>2</v>
      </c>
      <c r="I191" s="191">
        <v>43039</v>
      </c>
      <c r="J191" s="191">
        <v>43373</v>
      </c>
      <c r="K191" s="192">
        <f t="shared" si="39"/>
        <v>47.714285714285715</v>
      </c>
      <c r="L191" s="755"/>
      <c r="M191" s="291">
        <v>2</v>
      </c>
      <c r="N191" s="194">
        <f t="shared" si="45"/>
        <v>1</v>
      </c>
      <c r="O191" s="192">
        <f t="shared" si="40"/>
        <v>47.714285714285715</v>
      </c>
      <c r="P191" s="192">
        <f t="shared" ca="1" si="41"/>
        <v>47.714285714285715</v>
      </c>
      <c r="Q191" s="192">
        <f t="shared" ca="1" si="42"/>
        <v>47.714285714285715</v>
      </c>
      <c r="R191" s="192"/>
      <c r="S191" s="291"/>
      <c r="T191" s="658" t="s">
        <v>1899</v>
      </c>
      <c r="U191" s="193">
        <f t="shared" si="43"/>
        <v>2</v>
      </c>
      <c r="V191" s="193">
        <f t="shared" si="44"/>
        <v>0</v>
      </c>
      <c r="W191" s="309" t="str">
        <f t="shared" si="31"/>
        <v>CUMPLIDA</v>
      </c>
      <c r="X191" s="692"/>
    </row>
    <row r="192" spans="1:24" ht="109.5" customHeight="1">
      <c r="A192" s="762">
        <v>32</v>
      </c>
      <c r="B192" s="754" t="s">
        <v>1338</v>
      </c>
      <c r="C192" s="754" t="s">
        <v>763</v>
      </c>
      <c r="D192" s="754" t="s">
        <v>764</v>
      </c>
      <c r="E192" s="769" t="s">
        <v>901</v>
      </c>
      <c r="F192" s="217" t="s">
        <v>770</v>
      </c>
      <c r="G192" s="290" t="s">
        <v>760</v>
      </c>
      <c r="H192" s="648">
        <v>1</v>
      </c>
      <c r="I192" s="218">
        <v>43010</v>
      </c>
      <c r="J192" s="191">
        <v>43374</v>
      </c>
      <c r="K192" s="192">
        <f t="shared" si="39"/>
        <v>52</v>
      </c>
      <c r="L192" s="291" t="s">
        <v>1137</v>
      </c>
      <c r="M192" s="291">
        <v>1</v>
      </c>
      <c r="N192" s="194">
        <f t="shared" si="45"/>
        <v>1</v>
      </c>
      <c r="O192" s="192">
        <f t="shared" si="40"/>
        <v>52</v>
      </c>
      <c r="P192" s="192">
        <f t="shared" ca="1" si="41"/>
        <v>52</v>
      </c>
      <c r="Q192" s="192">
        <f t="shared" ca="1" si="42"/>
        <v>52</v>
      </c>
      <c r="R192" s="192"/>
      <c r="S192" s="291"/>
      <c r="T192" s="658" t="s">
        <v>1905</v>
      </c>
      <c r="U192" s="193">
        <f t="shared" si="43"/>
        <v>2</v>
      </c>
      <c r="V192" s="193">
        <f t="shared" si="44"/>
        <v>0</v>
      </c>
      <c r="W192" s="309" t="str">
        <f t="shared" si="31"/>
        <v>CUMPLIDA</v>
      </c>
      <c r="X192" s="692" t="str">
        <f>IF(W192&amp;W193&amp;W194="CUMPLIDA","CUMPLIDA",IF(OR(W192="VENCIDA",W193="VENCIDA",W194="VENCIDA"),"VENCIDA",IF(U192+U193+U194=6,"CUMPLIDA","EN TERMINO")))</f>
        <v>CUMPLIDA</v>
      </c>
    </row>
    <row r="193" spans="1:24" ht="146.25" customHeight="1">
      <c r="A193" s="753"/>
      <c r="B193" s="754"/>
      <c r="C193" s="754"/>
      <c r="D193" s="754"/>
      <c r="E193" s="754"/>
      <c r="F193" s="217" t="s">
        <v>765</v>
      </c>
      <c r="G193" s="290" t="s">
        <v>766</v>
      </c>
      <c r="H193" s="648">
        <v>1</v>
      </c>
      <c r="I193" s="218">
        <v>43010</v>
      </c>
      <c r="J193" s="218">
        <v>43100</v>
      </c>
      <c r="K193" s="192">
        <f t="shared" si="39"/>
        <v>12.857142857142858</v>
      </c>
      <c r="L193" s="291" t="s">
        <v>1138</v>
      </c>
      <c r="M193" s="291">
        <v>1</v>
      </c>
      <c r="N193" s="194">
        <f t="shared" si="45"/>
        <v>1</v>
      </c>
      <c r="O193" s="192">
        <f t="shared" si="40"/>
        <v>12.857142857142858</v>
      </c>
      <c r="P193" s="192">
        <f t="shared" ca="1" si="41"/>
        <v>12.857142857142858</v>
      </c>
      <c r="Q193" s="192">
        <f t="shared" ca="1" si="42"/>
        <v>12.857142857142858</v>
      </c>
      <c r="R193" s="192"/>
      <c r="S193" s="291"/>
      <c r="T193" s="658" t="s">
        <v>1313</v>
      </c>
      <c r="U193" s="193">
        <f t="shared" si="43"/>
        <v>2</v>
      </c>
      <c r="V193" s="193">
        <f t="shared" si="44"/>
        <v>0</v>
      </c>
      <c r="W193" s="309" t="str">
        <f t="shared" si="31"/>
        <v>CUMPLIDA</v>
      </c>
      <c r="X193" s="692"/>
    </row>
    <row r="194" spans="1:24" ht="377.25" customHeight="1">
      <c r="A194" s="753"/>
      <c r="B194" s="754"/>
      <c r="C194" s="754"/>
      <c r="D194" s="754"/>
      <c r="E194" s="754"/>
      <c r="F194" s="217" t="s">
        <v>902</v>
      </c>
      <c r="G194" s="290" t="s">
        <v>207</v>
      </c>
      <c r="H194" s="648">
        <v>1</v>
      </c>
      <c r="I194" s="218">
        <v>43011</v>
      </c>
      <c r="J194" s="218">
        <v>43101</v>
      </c>
      <c r="K194" s="192">
        <f t="shared" si="39"/>
        <v>12.857142857142858</v>
      </c>
      <c r="L194" s="291" t="s">
        <v>1139</v>
      </c>
      <c r="M194" s="291">
        <v>1</v>
      </c>
      <c r="N194" s="194">
        <f t="shared" si="45"/>
        <v>1</v>
      </c>
      <c r="O194" s="192">
        <f t="shared" si="40"/>
        <v>12.857142857142858</v>
      </c>
      <c r="P194" s="192">
        <f t="shared" ca="1" si="41"/>
        <v>12.857142857142858</v>
      </c>
      <c r="Q194" s="192">
        <f t="shared" ca="1" si="42"/>
        <v>12.857142857142858</v>
      </c>
      <c r="R194" s="192"/>
      <c r="S194" s="291"/>
      <c r="T194" s="658" t="s">
        <v>1314</v>
      </c>
      <c r="U194" s="193">
        <f t="shared" si="43"/>
        <v>2</v>
      </c>
      <c r="V194" s="193">
        <f t="shared" si="44"/>
        <v>0</v>
      </c>
      <c r="W194" s="309" t="str">
        <f t="shared" si="31"/>
        <v>CUMPLIDA</v>
      </c>
      <c r="X194" s="692"/>
    </row>
    <row r="195" spans="1:24" ht="141" customHeight="1">
      <c r="A195" s="766">
        <v>33</v>
      </c>
      <c r="B195" s="688" t="s">
        <v>1339</v>
      </c>
      <c r="C195" s="688" t="s">
        <v>48</v>
      </c>
      <c r="D195" s="688" t="s">
        <v>942</v>
      </c>
      <c r="E195" s="688" t="s">
        <v>943</v>
      </c>
      <c r="F195" s="189" t="s">
        <v>944</v>
      </c>
      <c r="G195" s="290" t="s">
        <v>945</v>
      </c>
      <c r="H195" s="213">
        <v>1</v>
      </c>
      <c r="I195" s="218">
        <v>43023</v>
      </c>
      <c r="J195" s="218">
        <v>43039</v>
      </c>
      <c r="K195" s="192">
        <f t="shared" si="39"/>
        <v>2.2857142857142856</v>
      </c>
      <c r="L195" s="291" t="s">
        <v>946</v>
      </c>
      <c r="M195" s="291">
        <v>1</v>
      </c>
      <c r="N195" s="194">
        <f>IF(M195/H195&gt;1,1,+M195/H195)</f>
        <v>1</v>
      </c>
      <c r="O195" s="192">
        <f t="shared" si="40"/>
        <v>2.2857142857142856</v>
      </c>
      <c r="P195" s="192">
        <f t="shared" ca="1" si="41"/>
        <v>2.2857142857142856</v>
      </c>
      <c r="Q195" s="192">
        <f t="shared" ca="1" si="42"/>
        <v>2.2857142857142856</v>
      </c>
      <c r="R195" s="192"/>
      <c r="S195" s="291"/>
      <c r="T195" s="658" t="s">
        <v>1237</v>
      </c>
      <c r="U195" s="193">
        <f t="shared" si="43"/>
        <v>2</v>
      </c>
      <c r="V195" s="193">
        <f t="shared" si="44"/>
        <v>0</v>
      </c>
      <c r="W195" s="309" t="str">
        <f t="shared" si="31"/>
        <v>CUMPLIDA</v>
      </c>
      <c r="X195" s="692" t="str">
        <f>IF(W195&amp;W196&amp;W197&amp;W198&amp;W199="CUMPLIDA","CUMPLIDA",IF(OR(W195="VENCIDA",W196="VENCIDA",W197="VENCIDA",W198="VENCIDA",W199="VENCIDA"),"VENCIDA",IF(U195+U196+U197+U198+U199=10,"CUMPLIDA","EN TERMINO")))</f>
        <v>CUMPLIDA</v>
      </c>
    </row>
    <row r="196" spans="1:24" ht="107.25" customHeight="1">
      <c r="A196" s="767"/>
      <c r="B196" s="696"/>
      <c r="C196" s="696"/>
      <c r="D196" s="696"/>
      <c r="E196" s="696"/>
      <c r="F196" s="188" t="s">
        <v>947</v>
      </c>
      <c r="G196" s="289" t="s">
        <v>948</v>
      </c>
      <c r="H196" s="213">
        <v>1</v>
      </c>
      <c r="I196" s="218">
        <v>43009</v>
      </c>
      <c r="J196" s="218">
        <v>43281</v>
      </c>
      <c r="K196" s="192">
        <f t="shared" si="39"/>
        <v>38.857142857142854</v>
      </c>
      <c r="L196" s="291" t="s">
        <v>949</v>
      </c>
      <c r="M196" s="301">
        <v>1</v>
      </c>
      <c r="N196" s="194">
        <f>IF(M196/H196&gt;1,1,+M196/H196)</f>
        <v>1</v>
      </c>
      <c r="O196" s="192">
        <f t="shared" si="40"/>
        <v>38.857142857142854</v>
      </c>
      <c r="P196" s="192">
        <f t="shared" ca="1" si="41"/>
        <v>38.857142857142854</v>
      </c>
      <c r="Q196" s="192">
        <f t="shared" ca="1" si="42"/>
        <v>38.857142857142854</v>
      </c>
      <c r="R196" s="192"/>
      <c r="S196" s="291"/>
      <c r="T196" s="658" t="s">
        <v>1484</v>
      </c>
      <c r="U196" s="193">
        <f t="shared" si="43"/>
        <v>2</v>
      </c>
      <c r="V196" s="193">
        <f t="shared" si="44"/>
        <v>0</v>
      </c>
      <c r="W196" s="309" t="str">
        <f t="shared" si="31"/>
        <v>CUMPLIDA</v>
      </c>
      <c r="X196" s="692"/>
    </row>
    <row r="197" spans="1:24" ht="107.25" customHeight="1">
      <c r="A197" s="767"/>
      <c r="B197" s="696"/>
      <c r="C197" s="696"/>
      <c r="D197" s="696"/>
      <c r="E197" s="696"/>
      <c r="F197" s="188" t="s">
        <v>950</v>
      </c>
      <c r="G197" s="289" t="s">
        <v>107</v>
      </c>
      <c r="H197" s="213">
        <v>1</v>
      </c>
      <c r="I197" s="218">
        <v>43040</v>
      </c>
      <c r="J197" s="218">
        <v>43159</v>
      </c>
      <c r="K197" s="192">
        <f t="shared" si="39"/>
        <v>17</v>
      </c>
      <c r="L197" s="291" t="s">
        <v>946</v>
      </c>
      <c r="M197" s="291">
        <v>1</v>
      </c>
      <c r="N197" s="194">
        <f>IF(M197/H197&gt;1,1,+M197/H197)</f>
        <v>1</v>
      </c>
      <c r="O197" s="192">
        <f t="shared" si="40"/>
        <v>17</v>
      </c>
      <c r="P197" s="192">
        <f t="shared" ca="1" si="41"/>
        <v>17</v>
      </c>
      <c r="Q197" s="192">
        <f t="shared" ca="1" si="42"/>
        <v>17</v>
      </c>
      <c r="R197" s="192"/>
      <c r="S197" s="291"/>
      <c r="T197" s="658" t="s">
        <v>1431</v>
      </c>
      <c r="U197" s="193">
        <f t="shared" si="43"/>
        <v>2</v>
      </c>
      <c r="V197" s="193">
        <f t="shared" si="44"/>
        <v>0</v>
      </c>
      <c r="W197" s="309" t="str">
        <f t="shared" si="31"/>
        <v>CUMPLIDA</v>
      </c>
      <c r="X197" s="692"/>
    </row>
    <row r="198" spans="1:24" ht="115.5" customHeight="1">
      <c r="A198" s="767"/>
      <c r="B198" s="696"/>
      <c r="C198" s="696"/>
      <c r="D198" s="696"/>
      <c r="E198" s="696"/>
      <c r="F198" s="188" t="s">
        <v>1038</v>
      </c>
      <c r="G198" s="289" t="s">
        <v>951</v>
      </c>
      <c r="H198" s="213">
        <v>7</v>
      </c>
      <c r="I198" s="218">
        <v>43040</v>
      </c>
      <c r="J198" s="218">
        <v>43281</v>
      </c>
      <c r="K198" s="192">
        <f t="shared" si="39"/>
        <v>34.428571428571431</v>
      </c>
      <c r="L198" s="291" t="s">
        <v>946</v>
      </c>
      <c r="M198" s="301">
        <v>7</v>
      </c>
      <c r="N198" s="194">
        <f>IF(M198/H198&gt;1,1,+M198/H198)</f>
        <v>1</v>
      </c>
      <c r="O198" s="192">
        <f t="shared" si="40"/>
        <v>34.428571428571431</v>
      </c>
      <c r="P198" s="192">
        <f t="shared" ca="1" si="41"/>
        <v>34.428571428571431</v>
      </c>
      <c r="Q198" s="192">
        <f t="shared" ca="1" si="42"/>
        <v>34.428571428571431</v>
      </c>
      <c r="R198" s="192"/>
      <c r="S198" s="291"/>
      <c r="T198" s="658" t="s">
        <v>1485</v>
      </c>
      <c r="U198" s="193">
        <f t="shared" si="43"/>
        <v>2</v>
      </c>
      <c r="V198" s="193">
        <f t="shared" si="44"/>
        <v>0</v>
      </c>
      <c r="W198" s="309" t="str">
        <f t="shared" si="31"/>
        <v>CUMPLIDA</v>
      </c>
      <c r="X198" s="692"/>
    </row>
    <row r="199" spans="1:24" ht="81.75" customHeight="1">
      <c r="A199" s="768"/>
      <c r="B199" s="689"/>
      <c r="C199" s="689"/>
      <c r="D199" s="689"/>
      <c r="E199" s="689"/>
      <c r="F199" s="188" t="s">
        <v>1039</v>
      </c>
      <c r="G199" s="289" t="s">
        <v>107</v>
      </c>
      <c r="H199" s="213">
        <v>1</v>
      </c>
      <c r="I199" s="218">
        <v>43040</v>
      </c>
      <c r="J199" s="218">
        <v>43281</v>
      </c>
      <c r="K199" s="192">
        <f t="shared" si="39"/>
        <v>34.428571428571431</v>
      </c>
      <c r="L199" s="291" t="s">
        <v>946</v>
      </c>
      <c r="M199" s="301">
        <v>1</v>
      </c>
      <c r="N199" s="194">
        <f t="shared" si="45"/>
        <v>1</v>
      </c>
      <c r="O199" s="192">
        <f t="shared" si="40"/>
        <v>34.428571428571431</v>
      </c>
      <c r="P199" s="192">
        <f t="shared" ca="1" si="41"/>
        <v>34.428571428571431</v>
      </c>
      <c r="Q199" s="192">
        <f t="shared" ca="1" si="42"/>
        <v>34.428571428571431</v>
      </c>
      <c r="R199" s="192"/>
      <c r="S199" s="291"/>
      <c r="T199" s="658" t="s">
        <v>1486</v>
      </c>
      <c r="U199" s="193">
        <f t="shared" si="43"/>
        <v>2</v>
      </c>
      <c r="V199" s="193">
        <f t="shared" si="44"/>
        <v>0</v>
      </c>
      <c r="W199" s="309" t="str">
        <f t="shared" si="31"/>
        <v>CUMPLIDA</v>
      </c>
      <c r="X199" s="692"/>
    </row>
    <row r="200" spans="1:24" ht="102" customHeight="1">
      <c r="A200" s="770">
        <v>34</v>
      </c>
      <c r="B200" s="771" t="s">
        <v>745</v>
      </c>
      <c r="C200" s="771" t="s">
        <v>48</v>
      </c>
      <c r="D200" s="771" t="s">
        <v>746</v>
      </c>
      <c r="E200" s="688" t="s">
        <v>992</v>
      </c>
      <c r="F200" s="189" t="s">
        <v>944</v>
      </c>
      <c r="G200" s="290" t="s">
        <v>945</v>
      </c>
      <c r="H200" s="213">
        <v>1</v>
      </c>
      <c r="I200" s="218">
        <v>43040</v>
      </c>
      <c r="J200" s="218">
        <v>43054</v>
      </c>
      <c r="K200" s="192">
        <f t="shared" si="39"/>
        <v>2</v>
      </c>
      <c r="L200" s="291" t="s">
        <v>1142</v>
      </c>
      <c r="M200" s="291">
        <v>1</v>
      </c>
      <c r="N200" s="194">
        <f t="shared" si="45"/>
        <v>1</v>
      </c>
      <c r="O200" s="192">
        <f t="shared" si="40"/>
        <v>2</v>
      </c>
      <c r="P200" s="192">
        <f t="shared" ca="1" si="41"/>
        <v>2</v>
      </c>
      <c r="Q200" s="192">
        <f t="shared" ca="1" si="42"/>
        <v>2</v>
      </c>
      <c r="R200" s="192"/>
      <c r="S200" s="291"/>
      <c r="T200" s="658" t="s">
        <v>1238</v>
      </c>
      <c r="U200" s="193">
        <f t="shared" si="43"/>
        <v>2</v>
      </c>
      <c r="V200" s="193">
        <f t="shared" si="44"/>
        <v>0</v>
      </c>
      <c r="W200" s="309" t="str">
        <f t="shared" si="31"/>
        <v>CUMPLIDA</v>
      </c>
      <c r="X200" s="692" t="str">
        <f>IF(W200&amp;W201&amp;W202="CUMPLIDA","CUMPLIDA",IF(OR(W200="VENCIDA",W201="VENCIDA",W202="VENCIDA"),"VENCIDA",IF(U200+U201+U202=6,"CUMPLIDA","EN TERMINO")))</f>
        <v>CUMPLIDA</v>
      </c>
    </row>
    <row r="201" spans="1:24" ht="104.25" customHeight="1">
      <c r="A201" s="753"/>
      <c r="B201" s="754"/>
      <c r="C201" s="754"/>
      <c r="D201" s="754"/>
      <c r="E201" s="696"/>
      <c r="F201" s="188" t="s">
        <v>993</v>
      </c>
      <c r="G201" s="289" t="s">
        <v>107</v>
      </c>
      <c r="H201" s="226">
        <v>1</v>
      </c>
      <c r="I201" s="218">
        <v>43055</v>
      </c>
      <c r="J201" s="218">
        <v>43159</v>
      </c>
      <c r="K201" s="192">
        <f t="shared" si="39"/>
        <v>14.857142857142858</v>
      </c>
      <c r="L201" s="291" t="s">
        <v>1143</v>
      </c>
      <c r="M201" s="226">
        <v>1</v>
      </c>
      <c r="N201" s="194">
        <f t="shared" si="45"/>
        <v>1</v>
      </c>
      <c r="O201" s="192">
        <f t="shared" si="40"/>
        <v>14.857142857142858</v>
      </c>
      <c r="P201" s="192">
        <f t="shared" ca="1" si="41"/>
        <v>14.857142857142858</v>
      </c>
      <c r="Q201" s="192">
        <f t="shared" ca="1" si="42"/>
        <v>14.857142857142858</v>
      </c>
      <c r="R201" s="192"/>
      <c r="S201" s="291"/>
      <c r="T201" s="658" t="s">
        <v>1433</v>
      </c>
      <c r="U201" s="193">
        <f t="shared" si="43"/>
        <v>2</v>
      </c>
      <c r="V201" s="193">
        <f t="shared" si="44"/>
        <v>0</v>
      </c>
      <c r="W201" s="309" t="str">
        <f t="shared" si="31"/>
        <v>CUMPLIDA</v>
      </c>
      <c r="X201" s="692"/>
    </row>
    <row r="202" spans="1:24" ht="246.75" customHeight="1">
      <c r="A202" s="753"/>
      <c r="B202" s="754"/>
      <c r="C202" s="754"/>
      <c r="D202" s="754"/>
      <c r="E202" s="689"/>
      <c r="F202" s="188" t="s">
        <v>994</v>
      </c>
      <c r="G202" s="289" t="s">
        <v>481</v>
      </c>
      <c r="H202" s="213">
        <v>1</v>
      </c>
      <c r="I202" s="218">
        <v>43116</v>
      </c>
      <c r="J202" s="218">
        <v>43159</v>
      </c>
      <c r="K202" s="192">
        <f t="shared" si="39"/>
        <v>6.1428571428571432</v>
      </c>
      <c r="L202" s="291" t="s">
        <v>1142</v>
      </c>
      <c r="M202" s="291">
        <v>1</v>
      </c>
      <c r="N202" s="194">
        <f t="shared" si="45"/>
        <v>1</v>
      </c>
      <c r="O202" s="192">
        <f t="shared" si="40"/>
        <v>6.1428571428571432</v>
      </c>
      <c r="P202" s="192">
        <f t="shared" ca="1" si="41"/>
        <v>6.1428571428571432</v>
      </c>
      <c r="Q202" s="192">
        <f t="shared" ca="1" si="42"/>
        <v>6.1428571428571432</v>
      </c>
      <c r="R202" s="192"/>
      <c r="S202" s="291"/>
      <c r="T202" s="658" t="s">
        <v>1432</v>
      </c>
      <c r="U202" s="193">
        <f t="shared" si="43"/>
        <v>2</v>
      </c>
      <c r="V202" s="193">
        <f t="shared" si="44"/>
        <v>0</v>
      </c>
      <c r="W202" s="309" t="str">
        <f t="shared" si="31"/>
        <v>CUMPLIDA</v>
      </c>
      <c r="X202" s="692"/>
    </row>
    <row r="203" spans="1:24" ht="72.75" customHeight="1">
      <c r="A203" s="770">
        <v>35</v>
      </c>
      <c r="B203" s="771" t="s">
        <v>747</v>
      </c>
      <c r="C203" s="771" t="s">
        <v>48</v>
      </c>
      <c r="D203" s="771" t="s">
        <v>748</v>
      </c>
      <c r="E203" s="771" t="s">
        <v>903</v>
      </c>
      <c r="F203" s="189" t="s">
        <v>1040</v>
      </c>
      <c r="G203" s="289" t="s">
        <v>995</v>
      </c>
      <c r="H203" s="213">
        <v>2</v>
      </c>
      <c r="I203" s="218">
        <v>43009</v>
      </c>
      <c r="J203" s="218">
        <v>43069</v>
      </c>
      <c r="K203" s="192">
        <f t="shared" si="39"/>
        <v>8.5714285714285712</v>
      </c>
      <c r="L203" s="291" t="s">
        <v>1144</v>
      </c>
      <c r="M203" s="291">
        <v>2</v>
      </c>
      <c r="N203" s="194">
        <f t="shared" si="45"/>
        <v>1</v>
      </c>
      <c r="O203" s="192">
        <f t="shared" si="40"/>
        <v>8.5714285714285712</v>
      </c>
      <c r="P203" s="192">
        <f t="shared" ca="1" si="41"/>
        <v>8.5714285714285712</v>
      </c>
      <c r="Q203" s="192">
        <f t="shared" ca="1" si="42"/>
        <v>8.5714285714285712</v>
      </c>
      <c r="R203" s="192"/>
      <c r="S203" s="291"/>
      <c r="T203" s="658" t="s">
        <v>1281</v>
      </c>
      <c r="U203" s="193">
        <f t="shared" si="43"/>
        <v>2</v>
      </c>
      <c r="V203" s="193">
        <f t="shared" si="44"/>
        <v>0</v>
      </c>
      <c r="W203" s="309" t="str">
        <f t="shared" si="31"/>
        <v>CUMPLIDA</v>
      </c>
      <c r="X203" s="692" t="str">
        <f>IF(W203&amp;W204&amp;W205&amp;W206&amp;W207="CUMPLIDA","CUMPLIDA",IF(OR(W203="VENCIDA",W204="VENCIDA",W205="VENCIDA",W206="VENCIDA",W207="VENCIDA"),"VENCIDA",IF(U203+U204+U205+U206+U207=10,"CUMPLIDA","EN TERMINO")))</f>
        <v>CUMPLIDA</v>
      </c>
    </row>
    <row r="204" spans="1:24" ht="169.5" customHeight="1">
      <c r="A204" s="753"/>
      <c r="B204" s="754"/>
      <c r="C204" s="754"/>
      <c r="D204" s="754"/>
      <c r="E204" s="754"/>
      <c r="F204" s="189" t="s">
        <v>996</v>
      </c>
      <c r="G204" s="213" t="s">
        <v>749</v>
      </c>
      <c r="H204" s="213">
        <v>2</v>
      </c>
      <c r="I204" s="218">
        <v>43070</v>
      </c>
      <c r="J204" s="218">
        <v>43187</v>
      </c>
      <c r="K204" s="192">
        <f t="shared" si="39"/>
        <v>16.714285714285715</v>
      </c>
      <c r="L204" s="291" t="s">
        <v>1114</v>
      </c>
      <c r="M204" s="291">
        <v>2</v>
      </c>
      <c r="N204" s="194">
        <f t="shared" si="45"/>
        <v>1</v>
      </c>
      <c r="O204" s="192">
        <f t="shared" si="40"/>
        <v>16.714285714285715</v>
      </c>
      <c r="P204" s="192">
        <f t="shared" ca="1" si="41"/>
        <v>16.714285714285715</v>
      </c>
      <c r="Q204" s="192">
        <f t="shared" ca="1" si="42"/>
        <v>16.714285714285715</v>
      </c>
      <c r="R204" s="192"/>
      <c r="S204" s="291"/>
      <c r="T204" s="658" t="s">
        <v>1434</v>
      </c>
      <c r="U204" s="193">
        <f t="shared" si="43"/>
        <v>2</v>
      </c>
      <c r="V204" s="193">
        <f t="shared" si="44"/>
        <v>0</v>
      </c>
      <c r="W204" s="309" t="str">
        <f t="shared" si="31"/>
        <v>CUMPLIDA</v>
      </c>
      <c r="X204" s="692"/>
    </row>
    <row r="205" spans="1:24" ht="94.5" customHeight="1">
      <c r="A205" s="753"/>
      <c r="B205" s="754"/>
      <c r="C205" s="754"/>
      <c r="D205" s="754"/>
      <c r="E205" s="754"/>
      <c r="F205" s="189" t="s">
        <v>997</v>
      </c>
      <c r="G205" s="213" t="s">
        <v>442</v>
      </c>
      <c r="H205" s="213">
        <v>1</v>
      </c>
      <c r="I205" s="218">
        <v>43101</v>
      </c>
      <c r="J205" s="218">
        <v>43187</v>
      </c>
      <c r="K205" s="192">
        <f t="shared" si="39"/>
        <v>12.285714285714286</v>
      </c>
      <c r="L205" s="291" t="s">
        <v>999</v>
      </c>
      <c r="M205" s="291">
        <v>1</v>
      </c>
      <c r="N205" s="194">
        <f t="shared" si="45"/>
        <v>1</v>
      </c>
      <c r="O205" s="192">
        <f t="shared" si="40"/>
        <v>12.285714285714286</v>
      </c>
      <c r="P205" s="192">
        <f t="shared" ca="1" si="41"/>
        <v>12.285714285714286</v>
      </c>
      <c r="Q205" s="192">
        <f t="shared" ca="1" si="42"/>
        <v>12.285714285714286</v>
      </c>
      <c r="R205" s="192"/>
      <c r="S205" s="291"/>
      <c r="T205" s="658" t="s">
        <v>1435</v>
      </c>
      <c r="U205" s="193">
        <f t="shared" si="43"/>
        <v>2</v>
      </c>
      <c r="V205" s="193">
        <f t="shared" si="44"/>
        <v>0</v>
      </c>
      <c r="W205" s="309" t="str">
        <f t="shared" si="31"/>
        <v>CUMPLIDA</v>
      </c>
      <c r="X205" s="692"/>
    </row>
    <row r="206" spans="1:24" ht="281.25" customHeight="1">
      <c r="A206" s="753"/>
      <c r="B206" s="754"/>
      <c r="C206" s="754"/>
      <c r="D206" s="754"/>
      <c r="E206" s="754"/>
      <c r="F206" s="227" t="s">
        <v>904</v>
      </c>
      <c r="G206" s="228" t="s">
        <v>750</v>
      </c>
      <c r="H206" s="228">
        <v>1</v>
      </c>
      <c r="I206" s="229">
        <v>43025</v>
      </c>
      <c r="J206" s="229">
        <v>43100</v>
      </c>
      <c r="K206" s="192">
        <f t="shared" si="39"/>
        <v>10.714285714285714</v>
      </c>
      <c r="L206" s="291" t="s">
        <v>1144</v>
      </c>
      <c r="M206" s="291">
        <v>1</v>
      </c>
      <c r="N206" s="194">
        <f t="shared" si="45"/>
        <v>1</v>
      </c>
      <c r="O206" s="192">
        <f t="shared" si="40"/>
        <v>10.714285714285714</v>
      </c>
      <c r="P206" s="192">
        <f t="shared" ca="1" si="41"/>
        <v>10.714285714285714</v>
      </c>
      <c r="Q206" s="192">
        <f t="shared" ca="1" si="42"/>
        <v>10.714285714285714</v>
      </c>
      <c r="R206" s="192"/>
      <c r="S206" s="291"/>
      <c r="T206" s="658" t="s">
        <v>1280</v>
      </c>
      <c r="U206" s="193">
        <f t="shared" si="43"/>
        <v>2</v>
      </c>
      <c r="V206" s="193">
        <f t="shared" si="44"/>
        <v>0</v>
      </c>
      <c r="W206" s="309" t="str">
        <f t="shared" si="31"/>
        <v>CUMPLIDA</v>
      </c>
      <c r="X206" s="692"/>
    </row>
    <row r="207" spans="1:24" ht="262.5" customHeight="1">
      <c r="A207" s="753"/>
      <c r="B207" s="754"/>
      <c r="C207" s="754"/>
      <c r="D207" s="754"/>
      <c r="E207" s="754"/>
      <c r="F207" s="227" t="s">
        <v>905</v>
      </c>
      <c r="G207" s="228" t="s">
        <v>750</v>
      </c>
      <c r="H207" s="228">
        <v>1</v>
      </c>
      <c r="I207" s="229">
        <v>43025</v>
      </c>
      <c r="J207" s="229">
        <v>43100</v>
      </c>
      <c r="K207" s="192">
        <f t="shared" si="39"/>
        <v>10.714285714285714</v>
      </c>
      <c r="L207" s="291" t="s">
        <v>1144</v>
      </c>
      <c r="M207" s="291">
        <v>1</v>
      </c>
      <c r="N207" s="194">
        <f t="shared" si="45"/>
        <v>1</v>
      </c>
      <c r="O207" s="192">
        <f t="shared" si="40"/>
        <v>10.714285714285714</v>
      </c>
      <c r="P207" s="192">
        <f t="shared" ca="1" si="41"/>
        <v>10.714285714285714</v>
      </c>
      <c r="Q207" s="192">
        <f t="shared" ca="1" si="42"/>
        <v>10.714285714285714</v>
      </c>
      <c r="R207" s="192"/>
      <c r="S207" s="291"/>
      <c r="T207" s="658" t="s">
        <v>1279</v>
      </c>
      <c r="U207" s="193">
        <f t="shared" si="43"/>
        <v>2</v>
      </c>
      <c r="V207" s="193">
        <f t="shared" si="44"/>
        <v>0</v>
      </c>
      <c r="W207" s="309" t="str">
        <f t="shared" si="31"/>
        <v>CUMPLIDA</v>
      </c>
      <c r="X207" s="692"/>
    </row>
    <row r="208" spans="1:24" ht="323.25" customHeight="1">
      <c r="A208" s="766">
        <v>36</v>
      </c>
      <c r="B208" s="688" t="s">
        <v>1340</v>
      </c>
      <c r="C208" s="688" t="s">
        <v>48</v>
      </c>
      <c r="D208" s="688" t="s">
        <v>953</v>
      </c>
      <c r="E208" s="688" t="s">
        <v>1041</v>
      </c>
      <c r="F208" s="189" t="s">
        <v>954</v>
      </c>
      <c r="G208" s="213" t="s">
        <v>207</v>
      </c>
      <c r="H208" s="213">
        <v>2</v>
      </c>
      <c r="I208" s="218">
        <v>43009</v>
      </c>
      <c r="J208" s="218">
        <v>43038</v>
      </c>
      <c r="K208" s="192">
        <f t="shared" si="39"/>
        <v>4.1428571428571432</v>
      </c>
      <c r="L208" s="291" t="s">
        <v>955</v>
      </c>
      <c r="M208" s="291">
        <v>2</v>
      </c>
      <c r="N208" s="194">
        <f t="shared" si="45"/>
        <v>1</v>
      </c>
      <c r="O208" s="192">
        <f t="shared" si="40"/>
        <v>4.1428571428571432</v>
      </c>
      <c r="P208" s="192">
        <f t="shared" ca="1" si="41"/>
        <v>4.1428571428571432</v>
      </c>
      <c r="Q208" s="192">
        <f t="shared" ca="1" si="42"/>
        <v>4.1428571428571432</v>
      </c>
      <c r="R208" s="192"/>
      <c r="S208" s="291"/>
      <c r="T208" s="658" t="s">
        <v>1293</v>
      </c>
      <c r="U208" s="193">
        <f t="shared" si="43"/>
        <v>2</v>
      </c>
      <c r="V208" s="193">
        <f t="shared" si="44"/>
        <v>0</v>
      </c>
      <c r="W208" s="309" t="str">
        <f t="shared" si="31"/>
        <v>CUMPLIDA</v>
      </c>
      <c r="X208" s="692" t="str">
        <f>IF(W208&amp;W209&amp;W210="CUMPLIDA","CUMPLIDA",IF(OR(W208="VENCIDA",W209="VENCIDA",W210="VENCIDA"),"VENCIDA",IF(U208+U209+U210=6,"CUMPLIDA","EN TERMINO")))</f>
        <v>CUMPLIDA</v>
      </c>
    </row>
    <row r="209" spans="1:24" ht="84" customHeight="1">
      <c r="A209" s="767"/>
      <c r="B209" s="696"/>
      <c r="C209" s="696"/>
      <c r="D209" s="696"/>
      <c r="E209" s="696"/>
      <c r="F209" s="189" t="s">
        <v>1094</v>
      </c>
      <c r="G209" s="213" t="s">
        <v>1095</v>
      </c>
      <c r="H209" s="213">
        <v>2</v>
      </c>
      <c r="I209" s="218">
        <v>43038</v>
      </c>
      <c r="J209" s="218">
        <v>43190</v>
      </c>
      <c r="K209" s="192">
        <f t="shared" si="39"/>
        <v>21.714285714285715</v>
      </c>
      <c r="L209" s="291" t="s">
        <v>1096</v>
      </c>
      <c r="M209" s="291">
        <v>2</v>
      </c>
      <c r="N209" s="194">
        <f t="shared" si="45"/>
        <v>1</v>
      </c>
      <c r="O209" s="192">
        <f t="shared" si="40"/>
        <v>21.714285714285715</v>
      </c>
      <c r="P209" s="192">
        <f t="shared" ca="1" si="41"/>
        <v>21.714285714285715</v>
      </c>
      <c r="Q209" s="192">
        <f t="shared" ca="1" si="42"/>
        <v>21.714285714285715</v>
      </c>
      <c r="R209" s="192"/>
      <c r="S209" s="291"/>
      <c r="T209" s="658" t="s">
        <v>1487</v>
      </c>
      <c r="U209" s="193">
        <f t="shared" si="43"/>
        <v>2</v>
      </c>
      <c r="V209" s="193">
        <f t="shared" si="44"/>
        <v>0</v>
      </c>
      <c r="W209" s="309" t="str">
        <f t="shared" si="31"/>
        <v>CUMPLIDA</v>
      </c>
      <c r="X209" s="692"/>
    </row>
    <row r="210" spans="1:24" ht="71.25" customHeight="1">
      <c r="A210" s="767"/>
      <c r="B210" s="696"/>
      <c r="C210" s="696"/>
      <c r="D210" s="696"/>
      <c r="E210" s="696"/>
      <c r="F210" s="189" t="s">
        <v>1042</v>
      </c>
      <c r="G210" s="213" t="s">
        <v>207</v>
      </c>
      <c r="H210" s="213">
        <v>1</v>
      </c>
      <c r="I210" s="218">
        <v>43101</v>
      </c>
      <c r="J210" s="218">
        <v>43465</v>
      </c>
      <c r="K210" s="192">
        <f t="shared" si="39"/>
        <v>52</v>
      </c>
      <c r="L210" s="291" t="s">
        <v>955</v>
      </c>
      <c r="M210" s="291">
        <v>1</v>
      </c>
      <c r="N210" s="194">
        <f t="shared" si="45"/>
        <v>1</v>
      </c>
      <c r="O210" s="192">
        <f t="shared" si="40"/>
        <v>52</v>
      </c>
      <c r="P210" s="192">
        <f t="shared" ca="1" si="41"/>
        <v>52</v>
      </c>
      <c r="Q210" s="192">
        <f t="shared" ca="1" si="42"/>
        <v>52</v>
      </c>
      <c r="R210" s="192"/>
      <c r="S210" s="291"/>
      <c r="T210" s="658" t="s">
        <v>1923</v>
      </c>
      <c r="U210" s="193">
        <f t="shared" si="43"/>
        <v>2</v>
      </c>
      <c r="V210" s="193">
        <f t="shared" si="44"/>
        <v>0</v>
      </c>
      <c r="W210" s="309" t="str">
        <f t="shared" si="31"/>
        <v>CUMPLIDA</v>
      </c>
      <c r="X210" s="692"/>
    </row>
    <row r="211" spans="1:24" ht="240.75" customHeight="1">
      <c r="A211" s="230">
        <v>37</v>
      </c>
      <c r="B211" s="189" t="s">
        <v>1341</v>
      </c>
      <c r="C211" s="189" t="s">
        <v>48</v>
      </c>
      <c r="D211" s="189" t="s">
        <v>1043</v>
      </c>
      <c r="E211" s="217" t="s">
        <v>957</v>
      </c>
      <c r="F211" s="217" t="s">
        <v>958</v>
      </c>
      <c r="G211" s="213" t="s">
        <v>959</v>
      </c>
      <c r="H211" s="213">
        <v>2</v>
      </c>
      <c r="I211" s="218">
        <v>43009</v>
      </c>
      <c r="J211" s="218">
        <v>43023</v>
      </c>
      <c r="K211" s="192">
        <f t="shared" si="39"/>
        <v>2</v>
      </c>
      <c r="L211" s="291" t="s">
        <v>960</v>
      </c>
      <c r="M211" s="291">
        <v>2</v>
      </c>
      <c r="N211" s="194">
        <f t="shared" si="45"/>
        <v>1</v>
      </c>
      <c r="O211" s="192">
        <f t="shared" si="40"/>
        <v>2</v>
      </c>
      <c r="P211" s="192">
        <f t="shared" ca="1" si="41"/>
        <v>2</v>
      </c>
      <c r="Q211" s="192">
        <f t="shared" ca="1" si="42"/>
        <v>2</v>
      </c>
      <c r="R211" s="192"/>
      <c r="S211" s="291"/>
      <c r="T211" s="658" t="s">
        <v>1063</v>
      </c>
      <c r="U211" s="193">
        <f t="shared" si="43"/>
        <v>2</v>
      </c>
      <c r="V211" s="193">
        <f t="shared" si="44"/>
        <v>0</v>
      </c>
      <c r="W211" s="309" t="str">
        <f t="shared" si="31"/>
        <v>CUMPLIDA</v>
      </c>
      <c r="X211" s="309" t="str">
        <f>IF(W211="CUMPLIDA","CUMPLIDA",IF(W211="EN TERMINO","EN TERMINO","VENCIDA"))</f>
        <v>CUMPLIDA</v>
      </c>
    </row>
    <row r="212" spans="1:24" ht="93" customHeight="1">
      <c r="A212" s="766">
        <v>38</v>
      </c>
      <c r="B212" s="688" t="s">
        <v>1342</v>
      </c>
      <c r="C212" s="688" t="s">
        <v>48</v>
      </c>
      <c r="D212" s="688" t="s">
        <v>1044</v>
      </c>
      <c r="E212" s="772" t="s">
        <v>962</v>
      </c>
      <c r="F212" s="189" t="s">
        <v>963</v>
      </c>
      <c r="G212" s="213" t="s">
        <v>959</v>
      </c>
      <c r="H212" s="213">
        <v>4</v>
      </c>
      <c r="I212" s="218">
        <v>43009</v>
      </c>
      <c r="J212" s="218">
        <v>43069</v>
      </c>
      <c r="K212" s="192">
        <f t="shared" si="39"/>
        <v>8.5714285714285712</v>
      </c>
      <c r="L212" s="291" t="s">
        <v>1145</v>
      </c>
      <c r="M212" s="291">
        <v>4</v>
      </c>
      <c r="N212" s="194">
        <f t="shared" si="45"/>
        <v>1</v>
      </c>
      <c r="O212" s="192">
        <f t="shared" si="40"/>
        <v>8.5714285714285712</v>
      </c>
      <c r="P212" s="192">
        <f t="shared" ca="1" si="41"/>
        <v>8.5714285714285712</v>
      </c>
      <c r="Q212" s="192">
        <f t="shared" ca="1" si="42"/>
        <v>8.5714285714285712</v>
      </c>
      <c r="R212" s="192"/>
      <c r="S212" s="291"/>
      <c r="T212" s="658" t="s">
        <v>1294</v>
      </c>
      <c r="U212" s="193">
        <f t="shared" si="43"/>
        <v>2</v>
      </c>
      <c r="V212" s="193">
        <f t="shared" si="44"/>
        <v>0</v>
      </c>
      <c r="W212" s="309" t="str">
        <f t="shared" si="31"/>
        <v>CUMPLIDA</v>
      </c>
      <c r="X212" s="692" t="str">
        <f>IF(W212&amp;W213&amp;W214&amp;W215&amp;W216="CUMPLIDA","CUMPLIDA",IF(OR(W212="VENCIDA",W213="VENCIDA",W214="VENCIDA",W215="VENCIDA",W216="VENCIDA"),"VENCIDA",IF(U212+U213+U214+U215+U216=10,"CUMPLIDA","EN TERMINO")))</f>
        <v>CUMPLIDA</v>
      </c>
    </row>
    <row r="213" spans="1:24" ht="84.75" customHeight="1">
      <c r="A213" s="767"/>
      <c r="B213" s="696"/>
      <c r="C213" s="696"/>
      <c r="D213" s="696"/>
      <c r="E213" s="773"/>
      <c r="F213" s="189" t="s">
        <v>964</v>
      </c>
      <c r="G213" s="213" t="s">
        <v>965</v>
      </c>
      <c r="H213" s="226">
        <v>1</v>
      </c>
      <c r="I213" s="218">
        <v>43009</v>
      </c>
      <c r="J213" s="218">
        <v>43373</v>
      </c>
      <c r="K213" s="192">
        <f t="shared" si="39"/>
        <v>52</v>
      </c>
      <c r="L213" s="291" t="s">
        <v>966</v>
      </c>
      <c r="M213" s="226">
        <v>1</v>
      </c>
      <c r="N213" s="194">
        <f t="shared" si="45"/>
        <v>1</v>
      </c>
      <c r="O213" s="192">
        <f t="shared" si="40"/>
        <v>52</v>
      </c>
      <c r="P213" s="192">
        <f t="shared" ca="1" si="41"/>
        <v>52</v>
      </c>
      <c r="Q213" s="192">
        <f t="shared" ca="1" si="42"/>
        <v>52</v>
      </c>
      <c r="R213" s="192"/>
      <c r="S213" s="291"/>
      <c r="T213" s="658" t="s">
        <v>1890</v>
      </c>
      <c r="U213" s="193">
        <f t="shared" si="43"/>
        <v>2</v>
      </c>
      <c r="V213" s="193">
        <f t="shared" si="44"/>
        <v>0</v>
      </c>
      <c r="W213" s="309" t="str">
        <f t="shared" si="31"/>
        <v>CUMPLIDA</v>
      </c>
      <c r="X213" s="692"/>
    </row>
    <row r="214" spans="1:24" ht="85.5" customHeight="1">
      <c r="A214" s="767"/>
      <c r="B214" s="696"/>
      <c r="C214" s="696"/>
      <c r="D214" s="696"/>
      <c r="E214" s="773"/>
      <c r="F214" s="189" t="s">
        <v>967</v>
      </c>
      <c r="G214" s="213" t="s">
        <v>448</v>
      </c>
      <c r="H214" s="226">
        <v>1</v>
      </c>
      <c r="I214" s="218">
        <v>43009</v>
      </c>
      <c r="J214" s="218">
        <v>43373</v>
      </c>
      <c r="K214" s="192">
        <f t="shared" si="39"/>
        <v>52</v>
      </c>
      <c r="L214" s="291" t="s">
        <v>966</v>
      </c>
      <c r="M214" s="226">
        <v>1</v>
      </c>
      <c r="N214" s="194">
        <f t="shared" si="45"/>
        <v>1</v>
      </c>
      <c r="O214" s="192">
        <f t="shared" si="40"/>
        <v>52</v>
      </c>
      <c r="P214" s="192">
        <f t="shared" ca="1" si="41"/>
        <v>52</v>
      </c>
      <c r="Q214" s="192">
        <f t="shared" ca="1" si="42"/>
        <v>52</v>
      </c>
      <c r="R214" s="192"/>
      <c r="S214" s="291"/>
      <c r="T214" s="658" t="s">
        <v>1891</v>
      </c>
      <c r="U214" s="193">
        <f t="shared" si="43"/>
        <v>2</v>
      </c>
      <c r="V214" s="193">
        <f t="shared" si="44"/>
        <v>0</v>
      </c>
      <c r="W214" s="309" t="str">
        <f t="shared" si="31"/>
        <v>CUMPLIDA</v>
      </c>
      <c r="X214" s="692"/>
    </row>
    <row r="215" spans="1:24" ht="52.5" customHeight="1">
      <c r="A215" s="767"/>
      <c r="B215" s="696"/>
      <c r="C215" s="696"/>
      <c r="D215" s="696"/>
      <c r="E215" s="773"/>
      <c r="F215" s="189" t="s">
        <v>968</v>
      </c>
      <c r="G215" s="213" t="s">
        <v>969</v>
      </c>
      <c r="H215" s="226">
        <v>1</v>
      </c>
      <c r="I215" s="218">
        <v>43009</v>
      </c>
      <c r="J215" s="218">
        <v>43373</v>
      </c>
      <c r="K215" s="192">
        <f t="shared" si="39"/>
        <v>52</v>
      </c>
      <c r="L215" s="291" t="s">
        <v>966</v>
      </c>
      <c r="M215" s="226">
        <v>1</v>
      </c>
      <c r="N215" s="194">
        <f t="shared" si="45"/>
        <v>1</v>
      </c>
      <c r="O215" s="192">
        <f t="shared" si="40"/>
        <v>52</v>
      </c>
      <c r="P215" s="192">
        <f t="shared" ca="1" si="41"/>
        <v>52</v>
      </c>
      <c r="Q215" s="192">
        <f t="shared" ca="1" si="42"/>
        <v>52</v>
      </c>
      <c r="R215" s="192"/>
      <c r="S215" s="291"/>
      <c r="T215" s="658" t="s">
        <v>1892</v>
      </c>
      <c r="U215" s="193">
        <f t="shared" si="43"/>
        <v>2</v>
      </c>
      <c r="V215" s="193">
        <f t="shared" si="44"/>
        <v>0</v>
      </c>
      <c r="W215" s="309" t="str">
        <f t="shared" si="31"/>
        <v>CUMPLIDA</v>
      </c>
      <c r="X215" s="692"/>
    </row>
    <row r="216" spans="1:24" ht="234.75" customHeight="1">
      <c r="A216" s="768"/>
      <c r="B216" s="689"/>
      <c r="C216" s="689"/>
      <c r="D216" s="689"/>
      <c r="E216" s="774"/>
      <c r="F216" s="189" t="s">
        <v>970</v>
      </c>
      <c r="G216" s="213" t="s">
        <v>107</v>
      </c>
      <c r="H216" s="226">
        <v>1</v>
      </c>
      <c r="I216" s="218">
        <v>43101</v>
      </c>
      <c r="J216" s="218">
        <v>43465</v>
      </c>
      <c r="K216" s="192">
        <f t="shared" si="39"/>
        <v>52</v>
      </c>
      <c r="L216" s="291" t="s">
        <v>966</v>
      </c>
      <c r="M216" s="226">
        <v>1</v>
      </c>
      <c r="N216" s="194">
        <f t="shared" si="45"/>
        <v>1</v>
      </c>
      <c r="O216" s="192">
        <f t="shared" si="40"/>
        <v>52</v>
      </c>
      <c r="P216" s="192">
        <f t="shared" ca="1" si="41"/>
        <v>52</v>
      </c>
      <c r="Q216" s="192">
        <f t="shared" ca="1" si="42"/>
        <v>52</v>
      </c>
      <c r="R216" s="192"/>
      <c r="S216" s="291"/>
      <c r="T216" s="659" t="s">
        <v>1906</v>
      </c>
      <c r="U216" s="193">
        <f t="shared" si="43"/>
        <v>2</v>
      </c>
      <c r="V216" s="193">
        <f t="shared" si="44"/>
        <v>0</v>
      </c>
      <c r="W216" s="309" t="str">
        <f t="shared" si="31"/>
        <v>CUMPLIDA</v>
      </c>
      <c r="X216" s="692"/>
    </row>
    <row r="217" spans="1:24" ht="246.75" customHeight="1">
      <c r="A217" s="766">
        <v>39</v>
      </c>
      <c r="B217" s="688" t="s">
        <v>1343</v>
      </c>
      <c r="C217" s="688" t="s">
        <v>48</v>
      </c>
      <c r="D217" s="688" t="s">
        <v>971</v>
      </c>
      <c r="E217" s="772" t="s">
        <v>972</v>
      </c>
      <c r="F217" s="217" t="s">
        <v>973</v>
      </c>
      <c r="G217" s="213" t="s">
        <v>107</v>
      </c>
      <c r="H217" s="213">
        <v>1</v>
      </c>
      <c r="I217" s="218">
        <v>43009</v>
      </c>
      <c r="J217" s="218">
        <v>43281</v>
      </c>
      <c r="K217" s="192">
        <f t="shared" si="39"/>
        <v>38.857142857142854</v>
      </c>
      <c r="L217" s="291" t="s">
        <v>974</v>
      </c>
      <c r="M217" s="291">
        <v>1</v>
      </c>
      <c r="N217" s="194">
        <f t="shared" si="45"/>
        <v>1</v>
      </c>
      <c r="O217" s="192">
        <f t="shared" si="40"/>
        <v>38.857142857142854</v>
      </c>
      <c r="P217" s="192">
        <f t="shared" ca="1" si="41"/>
        <v>38.857142857142854</v>
      </c>
      <c r="Q217" s="192">
        <f t="shared" ca="1" si="42"/>
        <v>38.857142857142854</v>
      </c>
      <c r="R217" s="192"/>
      <c r="S217" s="291"/>
      <c r="T217" s="658" t="s">
        <v>1445</v>
      </c>
      <c r="U217" s="193">
        <f t="shared" si="43"/>
        <v>2</v>
      </c>
      <c r="V217" s="193">
        <f t="shared" si="44"/>
        <v>0</v>
      </c>
      <c r="W217" s="309" t="str">
        <f t="shared" ref="W217:W228" si="46">IF(U217+V217&gt;1,"CUMPLIDA",IF(V217=1,"EN TERMINO","VENCIDA"))</f>
        <v>CUMPLIDA</v>
      </c>
      <c r="X217" s="692" t="str">
        <f>IF(W217&amp;W218&amp;W219="CUMPLIDA","CUMPLIDA",IF(OR(W217="VENCIDA",W218="VENCIDA",W219="VENCIDA"),"VENCIDA",IF(U217+U218+U219=6,"CUMPLIDA","EN TERMINO")))</f>
        <v>CUMPLIDA</v>
      </c>
    </row>
    <row r="218" spans="1:24" ht="246" customHeight="1">
      <c r="A218" s="767"/>
      <c r="B218" s="696"/>
      <c r="C218" s="696"/>
      <c r="D218" s="696"/>
      <c r="E218" s="773"/>
      <c r="F218" s="217" t="s">
        <v>975</v>
      </c>
      <c r="G218" s="213" t="s">
        <v>207</v>
      </c>
      <c r="H218" s="226">
        <v>1</v>
      </c>
      <c r="I218" s="218">
        <v>43009</v>
      </c>
      <c r="J218" s="218">
        <v>43281</v>
      </c>
      <c r="K218" s="192">
        <f t="shared" si="39"/>
        <v>38.857142857142854</v>
      </c>
      <c r="L218" s="291" t="s">
        <v>974</v>
      </c>
      <c r="M218" s="226">
        <v>1</v>
      </c>
      <c r="N218" s="194">
        <f t="shared" si="45"/>
        <v>1</v>
      </c>
      <c r="O218" s="192">
        <f t="shared" si="40"/>
        <v>38.857142857142854</v>
      </c>
      <c r="P218" s="192">
        <f t="shared" ca="1" si="41"/>
        <v>38.857142857142854</v>
      </c>
      <c r="Q218" s="192">
        <f t="shared" ca="1" si="42"/>
        <v>38.857142857142854</v>
      </c>
      <c r="R218" s="192"/>
      <c r="S218" s="291"/>
      <c r="T218" s="658" t="s">
        <v>1446</v>
      </c>
      <c r="U218" s="193">
        <f t="shared" si="43"/>
        <v>2</v>
      </c>
      <c r="V218" s="193">
        <f t="shared" si="44"/>
        <v>0</v>
      </c>
      <c r="W218" s="309" t="str">
        <f t="shared" si="46"/>
        <v>CUMPLIDA</v>
      </c>
      <c r="X218" s="692"/>
    </row>
    <row r="219" spans="1:24" ht="248.25" customHeight="1">
      <c r="A219" s="767"/>
      <c r="B219" s="696"/>
      <c r="C219" s="696"/>
      <c r="D219" s="696"/>
      <c r="E219" s="773"/>
      <c r="F219" s="217" t="s">
        <v>1045</v>
      </c>
      <c r="G219" s="231" t="s">
        <v>969</v>
      </c>
      <c r="H219" s="226">
        <v>1</v>
      </c>
      <c r="I219" s="218">
        <v>43009</v>
      </c>
      <c r="J219" s="218">
        <v>43281</v>
      </c>
      <c r="K219" s="192">
        <f t="shared" si="39"/>
        <v>38.857142857142854</v>
      </c>
      <c r="L219" s="291" t="s">
        <v>976</v>
      </c>
      <c r="M219" s="226">
        <v>1</v>
      </c>
      <c r="N219" s="194">
        <f t="shared" si="45"/>
        <v>1</v>
      </c>
      <c r="O219" s="192">
        <f t="shared" si="40"/>
        <v>38.857142857142854</v>
      </c>
      <c r="P219" s="192">
        <f t="shared" ca="1" si="41"/>
        <v>38.857142857142854</v>
      </c>
      <c r="Q219" s="192">
        <f t="shared" ca="1" si="42"/>
        <v>38.857142857142854</v>
      </c>
      <c r="R219" s="192"/>
      <c r="S219" s="291"/>
      <c r="T219" s="658" t="s">
        <v>1446</v>
      </c>
      <c r="U219" s="193">
        <f t="shared" si="43"/>
        <v>2</v>
      </c>
      <c r="V219" s="193">
        <f t="shared" si="44"/>
        <v>0</v>
      </c>
      <c r="W219" s="309" t="str">
        <f t="shared" si="46"/>
        <v>CUMPLIDA</v>
      </c>
      <c r="X219" s="692"/>
    </row>
    <row r="220" spans="1:24" ht="286.5" customHeight="1">
      <c r="A220" s="766">
        <v>40</v>
      </c>
      <c r="B220" s="688" t="s">
        <v>1344</v>
      </c>
      <c r="C220" s="688" t="s">
        <v>48</v>
      </c>
      <c r="D220" s="688" t="s">
        <v>978</v>
      </c>
      <c r="E220" s="772" t="s">
        <v>979</v>
      </c>
      <c r="F220" s="217" t="s">
        <v>980</v>
      </c>
      <c r="G220" s="213" t="s">
        <v>107</v>
      </c>
      <c r="H220" s="213">
        <v>1</v>
      </c>
      <c r="I220" s="218">
        <v>43009</v>
      </c>
      <c r="J220" s="218">
        <v>43281</v>
      </c>
      <c r="K220" s="192">
        <f t="shared" si="39"/>
        <v>38.857142857142854</v>
      </c>
      <c r="L220" s="291" t="s">
        <v>974</v>
      </c>
      <c r="M220" s="291">
        <v>1</v>
      </c>
      <c r="N220" s="194">
        <f t="shared" si="45"/>
        <v>1</v>
      </c>
      <c r="O220" s="192">
        <f t="shared" si="40"/>
        <v>38.857142857142854</v>
      </c>
      <c r="P220" s="192">
        <f t="shared" ca="1" si="41"/>
        <v>38.857142857142854</v>
      </c>
      <c r="Q220" s="192">
        <f t="shared" ca="1" si="42"/>
        <v>38.857142857142854</v>
      </c>
      <c r="R220" s="192"/>
      <c r="S220" s="291"/>
      <c r="T220" s="658" t="s">
        <v>1446</v>
      </c>
      <c r="U220" s="193">
        <f t="shared" si="43"/>
        <v>2</v>
      </c>
      <c r="V220" s="193">
        <f t="shared" si="44"/>
        <v>0</v>
      </c>
      <c r="W220" s="309" t="str">
        <f t="shared" si="46"/>
        <v>CUMPLIDA</v>
      </c>
      <c r="X220" s="692" t="str">
        <f>IF(W220&amp;W221&amp;W222="CUMPLIDA","CUMPLIDA",IF(OR(W220="VENCIDA",W221="VENCIDA",W222="VENCIDA"),"VENCIDA",IF(U220+U221+U222=6,"CUMPLIDA","EN TERMINO")))</f>
        <v>CUMPLIDA</v>
      </c>
    </row>
    <row r="221" spans="1:24" ht="242.25" customHeight="1">
      <c r="A221" s="767"/>
      <c r="B221" s="696"/>
      <c r="C221" s="696"/>
      <c r="D221" s="696"/>
      <c r="E221" s="773"/>
      <c r="F221" s="217" t="s">
        <v>981</v>
      </c>
      <c r="G221" s="213" t="s">
        <v>207</v>
      </c>
      <c r="H221" s="226">
        <v>1</v>
      </c>
      <c r="I221" s="218">
        <v>43009</v>
      </c>
      <c r="J221" s="218">
        <v>43281</v>
      </c>
      <c r="K221" s="192">
        <f t="shared" si="39"/>
        <v>38.857142857142854</v>
      </c>
      <c r="L221" s="291" t="s">
        <v>974</v>
      </c>
      <c r="M221" s="226">
        <v>1</v>
      </c>
      <c r="N221" s="194">
        <f t="shared" si="45"/>
        <v>1</v>
      </c>
      <c r="O221" s="192">
        <f t="shared" si="40"/>
        <v>38.857142857142854</v>
      </c>
      <c r="P221" s="192">
        <f t="shared" ca="1" si="41"/>
        <v>38.857142857142854</v>
      </c>
      <c r="Q221" s="192">
        <f t="shared" ca="1" si="42"/>
        <v>38.857142857142854</v>
      </c>
      <c r="R221" s="192"/>
      <c r="S221" s="291"/>
      <c r="T221" s="658" t="s">
        <v>1446</v>
      </c>
      <c r="U221" s="193">
        <f t="shared" si="43"/>
        <v>2</v>
      </c>
      <c r="V221" s="193">
        <f t="shared" si="44"/>
        <v>0</v>
      </c>
      <c r="W221" s="309" t="str">
        <f t="shared" si="46"/>
        <v>CUMPLIDA</v>
      </c>
      <c r="X221" s="692"/>
    </row>
    <row r="222" spans="1:24" ht="107.25" customHeight="1">
      <c r="A222" s="767"/>
      <c r="B222" s="696"/>
      <c r="C222" s="696"/>
      <c r="D222" s="696"/>
      <c r="E222" s="773"/>
      <c r="F222" s="217" t="s">
        <v>982</v>
      </c>
      <c r="G222" s="231" t="s">
        <v>969</v>
      </c>
      <c r="H222" s="226">
        <v>1</v>
      </c>
      <c r="I222" s="218">
        <v>43009</v>
      </c>
      <c r="J222" s="218">
        <v>43281</v>
      </c>
      <c r="K222" s="192">
        <f t="shared" si="39"/>
        <v>38.857142857142854</v>
      </c>
      <c r="L222" s="291" t="s">
        <v>976</v>
      </c>
      <c r="M222" s="226">
        <v>1</v>
      </c>
      <c r="N222" s="194">
        <f t="shared" si="45"/>
        <v>1</v>
      </c>
      <c r="O222" s="192">
        <f t="shared" si="40"/>
        <v>38.857142857142854</v>
      </c>
      <c r="P222" s="192">
        <f t="shared" ca="1" si="41"/>
        <v>38.857142857142854</v>
      </c>
      <c r="Q222" s="192">
        <f t="shared" ca="1" si="42"/>
        <v>38.857142857142854</v>
      </c>
      <c r="R222" s="192"/>
      <c r="S222" s="291"/>
      <c r="T222" s="658" t="s">
        <v>1447</v>
      </c>
      <c r="U222" s="193">
        <f t="shared" si="43"/>
        <v>2</v>
      </c>
      <c r="V222" s="193">
        <f t="shared" si="44"/>
        <v>0</v>
      </c>
      <c r="W222" s="309" t="str">
        <f t="shared" si="46"/>
        <v>CUMPLIDA</v>
      </c>
      <c r="X222" s="692"/>
    </row>
    <row r="223" spans="1:24" ht="209.25" customHeight="1">
      <c r="A223" s="766">
        <v>41</v>
      </c>
      <c r="B223" s="688" t="s">
        <v>1345</v>
      </c>
      <c r="C223" s="688" t="s">
        <v>784</v>
      </c>
      <c r="D223" s="688" t="s">
        <v>984</v>
      </c>
      <c r="E223" s="772" t="s">
        <v>985</v>
      </c>
      <c r="F223" s="217" t="s">
        <v>986</v>
      </c>
      <c r="G223" s="213" t="s">
        <v>207</v>
      </c>
      <c r="H223" s="213">
        <v>2</v>
      </c>
      <c r="I223" s="218">
        <v>43009</v>
      </c>
      <c r="J223" s="218">
        <v>43084</v>
      </c>
      <c r="K223" s="192">
        <f t="shared" si="39"/>
        <v>10.714285714285714</v>
      </c>
      <c r="L223" s="291" t="s">
        <v>987</v>
      </c>
      <c r="M223" s="291">
        <v>2</v>
      </c>
      <c r="N223" s="194">
        <f t="shared" si="45"/>
        <v>1</v>
      </c>
      <c r="O223" s="192">
        <f t="shared" si="40"/>
        <v>10.714285714285714</v>
      </c>
      <c r="P223" s="192">
        <f t="shared" ca="1" si="41"/>
        <v>10.714285714285714</v>
      </c>
      <c r="Q223" s="192">
        <f t="shared" ca="1" si="42"/>
        <v>10.714285714285714</v>
      </c>
      <c r="R223" s="192"/>
      <c r="S223" s="291"/>
      <c r="T223" s="658" t="s">
        <v>1321</v>
      </c>
      <c r="U223" s="193">
        <f t="shared" si="43"/>
        <v>2</v>
      </c>
      <c r="V223" s="193">
        <f t="shared" si="44"/>
        <v>0</v>
      </c>
      <c r="W223" s="309" t="str">
        <f t="shared" si="46"/>
        <v>CUMPLIDA</v>
      </c>
      <c r="X223" s="692" t="str">
        <f>IF(W223&amp;W224&amp;W225="CUMPLIDA","CUMPLIDA",IF(OR(W223="VENCIDA",W224="VENCIDA",W225="VENCIDA"),"VENCIDA",IF(U223+U224+U225=6,"CUMPLIDA","EN TERMINO")))</f>
        <v>CUMPLIDA</v>
      </c>
    </row>
    <row r="224" spans="1:24" ht="105" customHeight="1">
      <c r="A224" s="767"/>
      <c r="B224" s="696"/>
      <c r="C224" s="696"/>
      <c r="D224" s="696"/>
      <c r="E224" s="773"/>
      <c r="F224" s="217" t="s">
        <v>988</v>
      </c>
      <c r="G224" s="213" t="s">
        <v>948</v>
      </c>
      <c r="H224" s="213">
        <v>1</v>
      </c>
      <c r="I224" s="218">
        <v>43040</v>
      </c>
      <c r="J224" s="218">
        <v>43100</v>
      </c>
      <c r="K224" s="192">
        <f t="shared" si="39"/>
        <v>8.5714285714285712</v>
      </c>
      <c r="L224" s="291" t="s">
        <v>989</v>
      </c>
      <c r="M224" s="291">
        <v>1</v>
      </c>
      <c r="N224" s="194">
        <f t="shared" si="45"/>
        <v>1</v>
      </c>
      <c r="O224" s="192">
        <f t="shared" si="40"/>
        <v>8.5714285714285712</v>
      </c>
      <c r="P224" s="192">
        <f t="shared" ca="1" si="41"/>
        <v>8.5714285714285712</v>
      </c>
      <c r="Q224" s="192">
        <f t="shared" ca="1" si="42"/>
        <v>8.5714285714285712</v>
      </c>
      <c r="R224" s="192"/>
      <c r="S224" s="291"/>
      <c r="T224" s="658" t="s">
        <v>1309</v>
      </c>
      <c r="U224" s="193">
        <f t="shared" si="43"/>
        <v>2</v>
      </c>
      <c r="V224" s="193">
        <f t="shared" si="44"/>
        <v>0</v>
      </c>
      <c r="W224" s="309" t="str">
        <f t="shared" si="46"/>
        <v>CUMPLIDA</v>
      </c>
      <c r="X224" s="692"/>
    </row>
    <row r="225" spans="1:24" ht="189.75" customHeight="1">
      <c r="A225" s="768"/>
      <c r="B225" s="689"/>
      <c r="C225" s="689"/>
      <c r="D225" s="689"/>
      <c r="E225" s="774"/>
      <c r="F225" s="217" t="s">
        <v>990</v>
      </c>
      <c r="G225" s="213" t="s">
        <v>991</v>
      </c>
      <c r="H225" s="213">
        <v>3</v>
      </c>
      <c r="I225" s="218">
        <v>43009</v>
      </c>
      <c r="J225" s="218">
        <v>43074</v>
      </c>
      <c r="K225" s="192">
        <f t="shared" si="39"/>
        <v>9.2857142857142865</v>
      </c>
      <c r="L225" s="291" t="s">
        <v>987</v>
      </c>
      <c r="M225" s="291">
        <v>3</v>
      </c>
      <c r="N225" s="194">
        <f t="shared" si="45"/>
        <v>1</v>
      </c>
      <c r="O225" s="192">
        <f t="shared" si="40"/>
        <v>9.2857142857142865</v>
      </c>
      <c r="P225" s="192">
        <f t="shared" ca="1" si="41"/>
        <v>9.2857142857142865</v>
      </c>
      <c r="Q225" s="192">
        <f t="shared" ca="1" si="42"/>
        <v>9.2857142857142865</v>
      </c>
      <c r="R225" s="192"/>
      <c r="S225" s="291"/>
      <c r="T225" s="658" t="s">
        <v>1295</v>
      </c>
      <c r="U225" s="193">
        <f t="shared" si="43"/>
        <v>2</v>
      </c>
      <c r="V225" s="193">
        <f t="shared" si="44"/>
        <v>0</v>
      </c>
      <c r="W225" s="309" t="str">
        <f t="shared" si="46"/>
        <v>CUMPLIDA</v>
      </c>
      <c r="X225" s="692"/>
    </row>
    <row r="226" spans="1:24" ht="92.25" customHeight="1">
      <c r="A226" s="690">
        <v>42</v>
      </c>
      <c r="B226" s="688" t="s">
        <v>717</v>
      </c>
      <c r="C226" s="688" t="s">
        <v>360</v>
      </c>
      <c r="D226" s="688" t="s">
        <v>718</v>
      </c>
      <c r="E226" s="189" t="s">
        <v>719</v>
      </c>
      <c r="F226" s="189" t="s">
        <v>720</v>
      </c>
      <c r="G226" s="290" t="s">
        <v>721</v>
      </c>
      <c r="H226" s="648">
        <v>1</v>
      </c>
      <c r="I226" s="205">
        <v>43008</v>
      </c>
      <c r="J226" s="205">
        <v>43100</v>
      </c>
      <c r="K226" s="192">
        <f t="shared" si="39"/>
        <v>13.142857142857142</v>
      </c>
      <c r="L226" s="290" t="s">
        <v>701</v>
      </c>
      <c r="M226" s="291">
        <v>1</v>
      </c>
      <c r="N226" s="194">
        <f t="shared" si="45"/>
        <v>1</v>
      </c>
      <c r="O226" s="192">
        <f t="shared" si="40"/>
        <v>13.142857142857142</v>
      </c>
      <c r="P226" s="192">
        <f t="shared" ca="1" si="41"/>
        <v>13.142857142857142</v>
      </c>
      <c r="Q226" s="192">
        <f t="shared" ca="1" si="42"/>
        <v>13.142857142857142</v>
      </c>
      <c r="R226" s="192"/>
      <c r="S226" s="291"/>
      <c r="T226" s="658" t="s">
        <v>1416</v>
      </c>
      <c r="U226" s="193">
        <f t="shared" si="43"/>
        <v>2</v>
      </c>
      <c r="V226" s="193">
        <f t="shared" si="44"/>
        <v>0</v>
      </c>
      <c r="W226" s="309" t="str">
        <f t="shared" si="46"/>
        <v>CUMPLIDA</v>
      </c>
      <c r="X226" s="692" t="str">
        <f>IF(W226&amp;W227&amp;W228="CUMPLIDA","CUMPLIDA",IF(OR(W226="VENCIDA",W227="VENCIDA",W228="VENCIDA"),"VENCIDA",IF(U226+U227+U228=6,"CUMPLIDA","EN TERMINO")))</f>
        <v>CUMPLIDA</v>
      </c>
    </row>
    <row r="227" spans="1:24" ht="63.75" customHeight="1">
      <c r="A227" s="695"/>
      <c r="B227" s="696"/>
      <c r="C227" s="696"/>
      <c r="D227" s="696"/>
      <c r="E227" s="688" t="s">
        <v>722</v>
      </c>
      <c r="F227" s="189" t="s">
        <v>723</v>
      </c>
      <c r="G227" s="290" t="s">
        <v>724</v>
      </c>
      <c r="H227" s="648">
        <v>1</v>
      </c>
      <c r="I227" s="205">
        <v>43008</v>
      </c>
      <c r="J227" s="205">
        <v>43069</v>
      </c>
      <c r="K227" s="192">
        <f t="shared" si="39"/>
        <v>8.7142857142857135</v>
      </c>
      <c r="L227" s="290" t="s">
        <v>701</v>
      </c>
      <c r="M227" s="291">
        <v>1</v>
      </c>
      <c r="N227" s="194">
        <f t="shared" si="45"/>
        <v>1</v>
      </c>
      <c r="O227" s="192">
        <f t="shared" si="40"/>
        <v>8.7142857142857135</v>
      </c>
      <c r="P227" s="192">
        <f t="shared" ca="1" si="41"/>
        <v>8.7142857142857135</v>
      </c>
      <c r="Q227" s="192">
        <f t="shared" ca="1" si="42"/>
        <v>8.7142857142857135</v>
      </c>
      <c r="R227" s="192"/>
      <c r="S227" s="291"/>
      <c r="T227" s="658" t="s">
        <v>1417</v>
      </c>
      <c r="U227" s="193">
        <f t="shared" si="43"/>
        <v>2</v>
      </c>
      <c r="V227" s="193">
        <f t="shared" si="44"/>
        <v>0</v>
      </c>
      <c r="W227" s="309" t="str">
        <f t="shared" si="46"/>
        <v>CUMPLIDA</v>
      </c>
      <c r="X227" s="692"/>
    </row>
    <row r="228" spans="1:24" ht="90.75" customHeight="1">
      <c r="A228" s="691"/>
      <c r="B228" s="689"/>
      <c r="C228" s="689"/>
      <c r="D228" s="689"/>
      <c r="E228" s="689"/>
      <c r="F228" s="189" t="s">
        <v>906</v>
      </c>
      <c r="G228" s="290" t="s">
        <v>725</v>
      </c>
      <c r="H228" s="648">
        <v>1</v>
      </c>
      <c r="I228" s="205">
        <v>43070</v>
      </c>
      <c r="J228" s="205">
        <v>43100</v>
      </c>
      <c r="K228" s="192">
        <f t="shared" si="39"/>
        <v>4.2857142857142856</v>
      </c>
      <c r="L228" s="290" t="s">
        <v>701</v>
      </c>
      <c r="M228" s="291">
        <v>1</v>
      </c>
      <c r="N228" s="194">
        <f t="shared" si="45"/>
        <v>1</v>
      </c>
      <c r="O228" s="192">
        <f t="shared" si="40"/>
        <v>4.2857142857142856</v>
      </c>
      <c r="P228" s="192">
        <f t="shared" ca="1" si="41"/>
        <v>4.2857142857142856</v>
      </c>
      <c r="Q228" s="192">
        <f t="shared" ca="1" si="42"/>
        <v>4.2857142857142856</v>
      </c>
      <c r="R228" s="192"/>
      <c r="S228" s="291"/>
      <c r="T228" s="658" t="s">
        <v>1418</v>
      </c>
      <c r="U228" s="193">
        <f t="shared" si="43"/>
        <v>2</v>
      </c>
      <c r="V228" s="193">
        <f t="shared" si="44"/>
        <v>0</v>
      </c>
      <c r="W228" s="309" t="str">
        <f t="shared" si="46"/>
        <v>CUMPLIDA</v>
      </c>
      <c r="X228" s="692"/>
    </row>
    <row r="229" spans="1:24" ht="18">
      <c r="A229" s="197" t="s">
        <v>366</v>
      </c>
      <c r="B229" s="197"/>
      <c r="C229" s="198"/>
      <c r="D229" s="197"/>
      <c r="E229" s="197"/>
      <c r="F229" s="199"/>
      <c r="G229" s="199"/>
      <c r="H229" s="199"/>
      <c r="I229" s="232"/>
      <c r="J229" s="232"/>
      <c r="K229" s="201"/>
      <c r="L229" s="202"/>
      <c r="M229" s="202"/>
      <c r="N229" s="203"/>
      <c r="O229" s="201"/>
      <c r="P229" s="201"/>
      <c r="Q229" s="233"/>
      <c r="R229" s="202"/>
      <c r="S229" s="202"/>
      <c r="T229" s="657"/>
      <c r="U229" s="202"/>
      <c r="V229" s="202"/>
      <c r="W229" s="202"/>
      <c r="X229" s="204"/>
    </row>
    <row r="230" spans="1:24" ht="135.75" customHeight="1">
      <c r="A230" s="690">
        <v>1</v>
      </c>
      <c r="B230" s="688" t="s">
        <v>367</v>
      </c>
      <c r="C230" s="688" t="s">
        <v>31</v>
      </c>
      <c r="D230" s="688" t="s">
        <v>390</v>
      </c>
      <c r="E230" s="189" t="s">
        <v>391</v>
      </c>
      <c r="F230" s="189" t="s">
        <v>392</v>
      </c>
      <c r="G230" s="290" t="s">
        <v>393</v>
      </c>
      <c r="H230" s="190">
        <v>1</v>
      </c>
      <c r="I230" s="191">
        <v>42644</v>
      </c>
      <c r="J230" s="191">
        <v>42947</v>
      </c>
      <c r="K230" s="192">
        <f t="shared" ref="K230:K293" si="47">(+J230-I230)/7</f>
        <v>43.285714285714285</v>
      </c>
      <c r="L230" s="291" t="s">
        <v>541</v>
      </c>
      <c r="M230" s="291">
        <v>1</v>
      </c>
      <c r="N230" s="194">
        <f>IF(M230/H230&gt;1,1,+M230/H230)</f>
        <v>1</v>
      </c>
      <c r="O230" s="192">
        <f>+K230*N230</f>
        <v>43.285714285714285</v>
      </c>
      <c r="P230" s="192">
        <f ca="1">IF(J230&lt;=$R$7,O230,0)</f>
        <v>43.285714285714285</v>
      </c>
      <c r="Q230" s="192">
        <f ca="1">IF($R$7&gt;=J230,K230,0)</f>
        <v>43.285714285714285</v>
      </c>
      <c r="R230" s="192"/>
      <c r="S230" s="291"/>
      <c r="T230" s="658" t="s">
        <v>669</v>
      </c>
      <c r="U230" s="193">
        <f>IF(N230=100%,2,0)</f>
        <v>2</v>
      </c>
      <c r="V230" s="193">
        <f>IF(J230&lt;$T$2,0,1)</f>
        <v>0</v>
      </c>
      <c r="W230" s="309" t="str">
        <f t="shared" ref="W230:W293" si="48">IF(U230+V230&gt;1,"CUMPLIDA",IF(V230=1,"EN TERMINO","VENCIDA"))</f>
        <v>CUMPLIDA</v>
      </c>
      <c r="X230" s="692" t="str">
        <f>IF(W230&amp;W231="CUMPLIDA","CUMPLIDA",IF(OR(W230="VENCIDA",W231="VENCIDA"),"VENCIDA",IF(U230+U231=4,"CUMPLIDA","EN TERMINO")))</f>
        <v>CUMPLIDA</v>
      </c>
    </row>
    <row r="231" spans="1:24" ht="190.5" customHeight="1">
      <c r="A231" s="691"/>
      <c r="B231" s="689"/>
      <c r="C231" s="689"/>
      <c r="D231" s="689"/>
      <c r="E231" s="189" t="s">
        <v>394</v>
      </c>
      <c r="F231" s="189" t="s">
        <v>395</v>
      </c>
      <c r="G231" s="290" t="s">
        <v>396</v>
      </c>
      <c r="H231" s="190">
        <v>1</v>
      </c>
      <c r="I231" s="191">
        <v>42674</v>
      </c>
      <c r="J231" s="191">
        <v>42735</v>
      </c>
      <c r="K231" s="192">
        <f t="shared" si="47"/>
        <v>8.7142857142857135</v>
      </c>
      <c r="L231" s="291" t="s">
        <v>541</v>
      </c>
      <c r="M231" s="291">
        <v>1</v>
      </c>
      <c r="N231" s="194">
        <f t="shared" ref="N231:N293" si="49">IF(M231/H231&gt;1,1,+M231/H231)</f>
        <v>1</v>
      </c>
      <c r="O231" s="192">
        <f t="shared" ref="O231:O293" si="50">+K231*N231</f>
        <v>8.7142857142857135</v>
      </c>
      <c r="P231" s="192">
        <f t="shared" ref="P231:P293" ca="1" si="51">IF(J231&lt;=$R$7,O231,0)</f>
        <v>8.7142857142857135</v>
      </c>
      <c r="Q231" s="192">
        <f t="shared" ref="Q231:Q293" ca="1" si="52">IF($R$7&gt;=J231,K231,0)</f>
        <v>8.7142857142857135</v>
      </c>
      <c r="R231" s="291"/>
      <c r="S231" s="291"/>
      <c r="T231" s="658" t="s">
        <v>685</v>
      </c>
      <c r="U231" s="193">
        <f t="shared" ref="U231:U293" si="53">IF(N231=100%,2,0)</f>
        <v>2</v>
      </c>
      <c r="V231" s="193">
        <f t="shared" ref="V231:V293" si="54">IF(J231&lt;$T$2,0,1)</f>
        <v>0</v>
      </c>
      <c r="W231" s="309" t="str">
        <f t="shared" si="48"/>
        <v>CUMPLIDA</v>
      </c>
      <c r="X231" s="692"/>
    </row>
    <row r="232" spans="1:24" ht="115.5" customHeight="1">
      <c r="A232" s="690">
        <v>2</v>
      </c>
      <c r="B232" s="688" t="s">
        <v>368</v>
      </c>
      <c r="C232" s="688" t="s">
        <v>31</v>
      </c>
      <c r="D232" s="688" t="s">
        <v>397</v>
      </c>
      <c r="E232" s="688" t="s">
        <v>398</v>
      </c>
      <c r="F232" s="189" t="s">
        <v>399</v>
      </c>
      <c r="G232" s="190" t="s">
        <v>400</v>
      </c>
      <c r="H232" s="190">
        <v>3</v>
      </c>
      <c r="I232" s="191">
        <v>42644</v>
      </c>
      <c r="J232" s="191">
        <v>42766</v>
      </c>
      <c r="K232" s="192">
        <f t="shared" si="47"/>
        <v>17.428571428571427</v>
      </c>
      <c r="L232" s="291" t="s">
        <v>541</v>
      </c>
      <c r="M232" s="291">
        <v>3</v>
      </c>
      <c r="N232" s="194">
        <f t="shared" si="49"/>
        <v>1</v>
      </c>
      <c r="O232" s="192">
        <f t="shared" si="50"/>
        <v>17.428571428571427</v>
      </c>
      <c r="P232" s="192">
        <f t="shared" ca="1" si="51"/>
        <v>17.428571428571427</v>
      </c>
      <c r="Q232" s="192">
        <f t="shared" ca="1" si="52"/>
        <v>17.428571428571427</v>
      </c>
      <c r="R232" s="291"/>
      <c r="S232" s="291"/>
      <c r="T232" s="658" t="s">
        <v>670</v>
      </c>
      <c r="U232" s="193">
        <f t="shared" si="53"/>
        <v>2</v>
      </c>
      <c r="V232" s="193">
        <f t="shared" si="54"/>
        <v>0</v>
      </c>
      <c r="W232" s="309" t="str">
        <f t="shared" si="48"/>
        <v>CUMPLIDA</v>
      </c>
      <c r="X232" s="692" t="str">
        <f>IF(W232&amp;W233="CUMPLIDA","CUMPLIDA",IF(OR(W232="VENCIDA",W233="VENCIDA"),"VENCIDA",IF(U232+U233=4,"CUMPLIDA","EN TERMINO")))</f>
        <v>CUMPLIDA</v>
      </c>
    </row>
    <row r="233" spans="1:24" ht="219" customHeight="1">
      <c r="A233" s="691"/>
      <c r="B233" s="689"/>
      <c r="C233" s="689"/>
      <c r="D233" s="689"/>
      <c r="E233" s="689"/>
      <c r="F233" s="189" t="s">
        <v>401</v>
      </c>
      <c r="G233" s="190" t="s">
        <v>396</v>
      </c>
      <c r="H233" s="190">
        <v>1</v>
      </c>
      <c r="I233" s="191">
        <v>42767</v>
      </c>
      <c r="J233" s="191">
        <v>42825</v>
      </c>
      <c r="K233" s="192">
        <f t="shared" si="47"/>
        <v>8.2857142857142865</v>
      </c>
      <c r="L233" s="291" t="s">
        <v>541</v>
      </c>
      <c r="M233" s="291">
        <v>1</v>
      </c>
      <c r="N233" s="194">
        <f t="shared" si="49"/>
        <v>1</v>
      </c>
      <c r="O233" s="192">
        <f t="shared" si="50"/>
        <v>8.2857142857142865</v>
      </c>
      <c r="P233" s="192">
        <f t="shared" ca="1" si="51"/>
        <v>8.2857142857142865</v>
      </c>
      <c r="Q233" s="192">
        <f t="shared" ca="1" si="52"/>
        <v>8.2857142857142865</v>
      </c>
      <c r="R233" s="291"/>
      <c r="S233" s="291"/>
      <c r="T233" s="658" t="s">
        <v>671</v>
      </c>
      <c r="U233" s="193">
        <f t="shared" si="53"/>
        <v>2</v>
      </c>
      <c r="V233" s="193">
        <f t="shared" si="54"/>
        <v>0</v>
      </c>
      <c r="W233" s="309" t="str">
        <f t="shared" si="48"/>
        <v>CUMPLIDA</v>
      </c>
      <c r="X233" s="692"/>
    </row>
    <row r="234" spans="1:24" ht="300">
      <c r="A234" s="690">
        <v>3</v>
      </c>
      <c r="B234" s="688" t="s">
        <v>1151</v>
      </c>
      <c r="C234" s="688" t="s">
        <v>282</v>
      </c>
      <c r="D234" s="189" t="s">
        <v>1152</v>
      </c>
      <c r="E234" s="217" t="s">
        <v>403</v>
      </c>
      <c r="F234" s="217" t="s">
        <v>404</v>
      </c>
      <c r="G234" s="213" t="s">
        <v>405</v>
      </c>
      <c r="H234" s="213">
        <v>4</v>
      </c>
      <c r="I234" s="191">
        <v>42614</v>
      </c>
      <c r="J234" s="191">
        <v>42917</v>
      </c>
      <c r="K234" s="192">
        <f t="shared" si="47"/>
        <v>43.285714285714285</v>
      </c>
      <c r="L234" s="291" t="s">
        <v>1216</v>
      </c>
      <c r="M234" s="291">
        <v>4</v>
      </c>
      <c r="N234" s="194">
        <f t="shared" si="49"/>
        <v>1</v>
      </c>
      <c r="O234" s="192">
        <f t="shared" si="50"/>
        <v>43.285714285714285</v>
      </c>
      <c r="P234" s="192">
        <f t="shared" ca="1" si="51"/>
        <v>43.285714285714285</v>
      </c>
      <c r="Q234" s="192">
        <f t="shared" ca="1" si="52"/>
        <v>43.285714285714285</v>
      </c>
      <c r="R234" s="291"/>
      <c r="S234" s="291"/>
      <c r="T234" s="658" t="s">
        <v>674</v>
      </c>
      <c r="U234" s="193">
        <f t="shared" si="53"/>
        <v>2</v>
      </c>
      <c r="V234" s="193">
        <f t="shared" si="54"/>
        <v>0</v>
      </c>
      <c r="W234" s="309" t="str">
        <f t="shared" si="48"/>
        <v>CUMPLIDA</v>
      </c>
      <c r="X234" s="692" t="str">
        <f>IF(W234&amp;W235="CUMPLIDA","CUMPLIDA",IF(OR(W234="VENCIDA",W235="VENCIDA"),"VENCIDA",IF(U234+U235=4,"CUMPLIDA","EN TERMINO")))</f>
        <v>CUMPLIDA</v>
      </c>
    </row>
    <row r="235" spans="1:24" ht="195">
      <c r="A235" s="691"/>
      <c r="B235" s="689"/>
      <c r="C235" s="689"/>
      <c r="D235" s="189" t="s">
        <v>1153</v>
      </c>
      <c r="E235" s="217" t="s">
        <v>1154</v>
      </c>
      <c r="F235" s="217" t="s">
        <v>408</v>
      </c>
      <c r="G235" s="213" t="s">
        <v>409</v>
      </c>
      <c r="H235" s="213">
        <v>3</v>
      </c>
      <c r="I235" s="191">
        <v>42614</v>
      </c>
      <c r="J235" s="191">
        <v>42735</v>
      </c>
      <c r="K235" s="192">
        <f t="shared" si="47"/>
        <v>17.285714285714285</v>
      </c>
      <c r="L235" s="291" t="s">
        <v>1216</v>
      </c>
      <c r="M235" s="291">
        <v>3</v>
      </c>
      <c r="N235" s="194">
        <f t="shared" si="49"/>
        <v>1</v>
      </c>
      <c r="O235" s="192">
        <f t="shared" si="50"/>
        <v>17.285714285714285</v>
      </c>
      <c r="P235" s="192">
        <f t="shared" ca="1" si="51"/>
        <v>17.285714285714285</v>
      </c>
      <c r="Q235" s="192">
        <f t="shared" ca="1" si="52"/>
        <v>17.285714285714285</v>
      </c>
      <c r="R235" s="291"/>
      <c r="S235" s="291"/>
      <c r="T235" s="658" t="s">
        <v>606</v>
      </c>
      <c r="U235" s="193">
        <f t="shared" si="53"/>
        <v>2</v>
      </c>
      <c r="V235" s="193">
        <f t="shared" si="54"/>
        <v>0</v>
      </c>
      <c r="W235" s="309" t="str">
        <f t="shared" si="48"/>
        <v>CUMPLIDA</v>
      </c>
      <c r="X235" s="692"/>
    </row>
    <row r="236" spans="1:24" ht="270">
      <c r="A236" s="196">
        <v>4</v>
      </c>
      <c r="B236" s="189" t="s">
        <v>1155</v>
      </c>
      <c r="C236" s="189" t="s">
        <v>31</v>
      </c>
      <c r="D236" s="189" t="s">
        <v>1156</v>
      </c>
      <c r="E236" s="217" t="s">
        <v>1157</v>
      </c>
      <c r="F236" s="217" t="s">
        <v>412</v>
      </c>
      <c r="G236" s="213" t="s">
        <v>413</v>
      </c>
      <c r="H236" s="213">
        <v>3</v>
      </c>
      <c r="I236" s="191">
        <v>42614</v>
      </c>
      <c r="J236" s="191">
        <v>42917</v>
      </c>
      <c r="K236" s="192">
        <f t="shared" si="47"/>
        <v>43.285714285714285</v>
      </c>
      <c r="L236" s="291" t="s">
        <v>1216</v>
      </c>
      <c r="M236" s="291">
        <v>3</v>
      </c>
      <c r="N236" s="194">
        <f t="shared" si="49"/>
        <v>1</v>
      </c>
      <c r="O236" s="192">
        <f t="shared" si="50"/>
        <v>43.285714285714285</v>
      </c>
      <c r="P236" s="192">
        <f t="shared" ca="1" si="51"/>
        <v>43.285714285714285</v>
      </c>
      <c r="Q236" s="192">
        <f t="shared" ca="1" si="52"/>
        <v>43.285714285714285</v>
      </c>
      <c r="R236" s="291"/>
      <c r="S236" s="291"/>
      <c r="T236" s="660" t="s">
        <v>1217</v>
      </c>
      <c r="U236" s="193">
        <f t="shared" si="53"/>
        <v>2</v>
      </c>
      <c r="V236" s="193">
        <f t="shared" si="54"/>
        <v>0</v>
      </c>
      <c r="W236" s="309" t="str">
        <f t="shared" si="48"/>
        <v>CUMPLIDA</v>
      </c>
      <c r="X236" s="309" t="str">
        <f>IF(W236="CUMPLIDA","CUMPLIDA",IF(W236="EN TERMINO","EN TERMINO","VENCIDA"))</f>
        <v>CUMPLIDA</v>
      </c>
    </row>
    <row r="237" spans="1:24" ht="358.5" customHeight="1">
      <c r="A237" s="690">
        <v>7</v>
      </c>
      <c r="B237" s="688" t="s">
        <v>1158</v>
      </c>
      <c r="C237" s="688" t="s">
        <v>282</v>
      </c>
      <c r="D237" s="688" t="s">
        <v>1159</v>
      </c>
      <c r="E237" s="217" t="s">
        <v>1160</v>
      </c>
      <c r="F237" s="217" t="s">
        <v>416</v>
      </c>
      <c r="G237" s="213" t="s">
        <v>417</v>
      </c>
      <c r="H237" s="213">
        <v>4</v>
      </c>
      <c r="I237" s="191">
        <v>42614</v>
      </c>
      <c r="J237" s="191">
        <v>42917</v>
      </c>
      <c r="K237" s="192">
        <f t="shared" si="47"/>
        <v>43.285714285714285</v>
      </c>
      <c r="L237" s="291" t="s">
        <v>1221</v>
      </c>
      <c r="M237" s="291">
        <v>4</v>
      </c>
      <c r="N237" s="194">
        <f t="shared" si="49"/>
        <v>1</v>
      </c>
      <c r="O237" s="192">
        <f t="shared" si="50"/>
        <v>43.285714285714285</v>
      </c>
      <c r="P237" s="192">
        <f t="shared" ca="1" si="51"/>
        <v>43.285714285714285</v>
      </c>
      <c r="Q237" s="192">
        <f t="shared" ca="1" si="52"/>
        <v>43.285714285714285</v>
      </c>
      <c r="R237" s="291"/>
      <c r="S237" s="291"/>
      <c r="T237" s="660" t="s">
        <v>1218</v>
      </c>
      <c r="U237" s="193">
        <f t="shared" si="53"/>
        <v>2</v>
      </c>
      <c r="V237" s="193">
        <f t="shared" si="54"/>
        <v>0</v>
      </c>
      <c r="W237" s="309" t="str">
        <f t="shared" si="48"/>
        <v>CUMPLIDA</v>
      </c>
      <c r="X237" s="692" t="str">
        <f>IF(W237&amp;W238="CUMPLIDA","CUMPLIDA",IF(OR(W237="VENCIDA",W238="VENCIDA"),"VENCIDA",IF(U237+U238=4,"CUMPLIDA","EN TERMINO")))</f>
        <v>CUMPLIDA</v>
      </c>
    </row>
    <row r="238" spans="1:24" ht="130.5" customHeight="1">
      <c r="A238" s="691"/>
      <c r="B238" s="689"/>
      <c r="C238" s="689"/>
      <c r="D238" s="689"/>
      <c r="E238" s="217" t="s">
        <v>1161</v>
      </c>
      <c r="F238" s="217" t="s">
        <v>419</v>
      </c>
      <c r="G238" s="213" t="s">
        <v>409</v>
      </c>
      <c r="H238" s="213">
        <v>3</v>
      </c>
      <c r="I238" s="191">
        <v>42614</v>
      </c>
      <c r="J238" s="191">
        <v>42795</v>
      </c>
      <c r="K238" s="192">
        <f t="shared" si="47"/>
        <v>25.857142857142858</v>
      </c>
      <c r="L238" s="291" t="s">
        <v>1216</v>
      </c>
      <c r="M238" s="291">
        <v>3</v>
      </c>
      <c r="N238" s="194">
        <f t="shared" si="49"/>
        <v>1</v>
      </c>
      <c r="O238" s="192">
        <f t="shared" si="50"/>
        <v>25.857142857142858</v>
      </c>
      <c r="P238" s="192">
        <f t="shared" ca="1" si="51"/>
        <v>25.857142857142858</v>
      </c>
      <c r="Q238" s="192">
        <f t="shared" ca="1" si="52"/>
        <v>25.857142857142858</v>
      </c>
      <c r="R238" s="291"/>
      <c r="S238" s="291"/>
      <c r="T238" s="660" t="s">
        <v>607</v>
      </c>
      <c r="U238" s="193">
        <f t="shared" si="53"/>
        <v>2</v>
      </c>
      <c r="V238" s="193">
        <f t="shared" si="54"/>
        <v>0</v>
      </c>
      <c r="W238" s="309" t="str">
        <f t="shared" si="48"/>
        <v>CUMPLIDA</v>
      </c>
      <c r="X238" s="692"/>
    </row>
    <row r="239" spans="1:24" ht="376.5" customHeight="1">
      <c r="A239" s="196">
        <v>8</v>
      </c>
      <c r="B239" s="189" t="s">
        <v>1162</v>
      </c>
      <c r="C239" s="189" t="s">
        <v>282</v>
      </c>
      <c r="D239" s="189" t="s">
        <v>1159</v>
      </c>
      <c r="E239" s="217" t="s">
        <v>1160</v>
      </c>
      <c r="F239" s="217" t="s">
        <v>416</v>
      </c>
      <c r="G239" s="213" t="s">
        <v>417</v>
      </c>
      <c r="H239" s="213">
        <v>4</v>
      </c>
      <c r="I239" s="191">
        <v>42614</v>
      </c>
      <c r="J239" s="191">
        <v>42917</v>
      </c>
      <c r="K239" s="192">
        <f t="shared" si="47"/>
        <v>43.285714285714285</v>
      </c>
      <c r="L239" s="291" t="s">
        <v>1221</v>
      </c>
      <c r="M239" s="291">
        <v>4</v>
      </c>
      <c r="N239" s="194">
        <f t="shared" si="49"/>
        <v>1</v>
      </c>
      <c r="O239" s="192">
        <f t="shared" si="50"/>
        <v>43.285714285714285</v>
      </c>
      <c r="P239" s="192">
        <f t="shared" ca="1" si="51"/>
        <v>43.285714285714285</v>
      </c>
      <c r="Q239" s="192">
        <f t="shared" ca="1" si="52"/>
        <v>43.285714285714285</v>
      </c>
      <c r="R239" s="291"/>
      <c r="S239" s="291"/>
      <c r="T239" s="660" t="s">
        <v>1163</v>
      </c>
      <c r="U239" s="193">
        <f t="shared" si="53"/>
        <v>2</v>
      </c>
      <c r="V239" s="193">
        <f t="shared" si="54"/>
        <v>0</v>
      </c>
      <c r="W239" s="309" t="str">
        <f t="shared" si="48"/>
        <v>CUMPLIDA</v>
      </c>
      <c r="X239" s="309" t="str">
        <f>IF(W239="CUMPLIDA","CUMPLIDA",IF(W239="EN TERMINO","EN TERMINO","VENCIDA"))</f>
        <v>CUMPLIDA</v>
      </c>
    </row>
    <row r="240" spans="1:24" ht="382.5" customHeight="1">
      <c r="A240" s="196">
        <v>11</v>
      </c>
      <c r="B240" s="189" t="s">
        <v>1322</v>
      </c>
      <c r="C240" s="189" t="s">
        <v>31</v>
      </c>
      <c r="D240" s="189" t="s">
        <v>1323</v>
      </c>
      <c r="E240" s="217" t="s">
        <v>420</v>
      </c>
      <c r="F240" s="217" t="s">
        <v>421</v>
      </c>
      <c r="G240" s="213" t="s">
        <v>422</v>
      </c>
      <c r="H240" s="213">
        <v>1</v>
      </c>
      <c r="I240" s="191">
        <v>42604</v>
      </c>
      <c r="J240" s="191">
        <v>42765</v>
      </c>
      <c r="K240" s="192">
        <f t="shared" si="47"/>
        <v>23</v>
      </c>
      <c r="L240" s="291" t="s">
        <v>208</v>
      </c>
      <c r="M240" s="291">
        <v>1</v>
      </c>
      <c r="N240" s="194">
        <f t="shared" si="49"/>
        <v>1</v>
      </c>
      <c r="O240" s="192">
        <f t="shared" si="50"/>
        <v>23</v>
      </c>
      <c r="P240" s="192">
        <f t="shared" ca="1" si="51"/>
        <v>23</v>
      </c>
      <c r="Q240" s="192">
        <f t="shared" ca="1" si="52"/>
        <v>23</v>
      </c>
      <c r="R240" s="291"/>
      <c r="S240" s="291"/>
      <c r="T240" s="660" t="s">
        <v>668</v>
      </c>
      <c r="U240" s="193">
        <f t="shared" si="53"/>
        <v>2</v>
      </c>
      <c r="V240" s="193">
        <f t="shared" si="54"/>
        <v>0</v>
      </c>
      <c r="W240" s="309" t="str">
        <f t="shared" si="48"/>
        <v>CUMPLIDA</v>
      </c>
      <c r="X240" s="309" t="str">
        <f>IF(W240="CUMPLIDA","CUMPLIDA",IF(W240="EN TERMINO","EN TERMINO","VENCIDA"))</f>
        <v>CUMPLIDA</v>
      </c>
    </row>
    <row r="241" spans="1:24" ht="150" customHeight="1">
      <c r="A241" s="690">
        <v>16</v>
      </c>
      <c r="B241" s="688" t="s">
        <v>371</v>
      </c>
      <c r="C241" s="688" t="s">
        <v>48</v>
      </c>
      <c r="D241" s="688" t="s">
        <v>423</v>
      </c>
      <c r="E241" s="709" t="s">
        <v>865</v>
      </c>
      <c r="F241" s="234" t="s">
        <v>424</v>
      </c>
      <c r="G241" s="235" t="s">
        <v>425</v>
      </c>
      <c r="H241" s="235">
        <v>1</v>
      </c>
      <c r="I241" s="236">
        <v>43040</v>
      </c>
      <c r="J241" s="236">
        <v>43189</v>
      </c>
      <c r="K241" s="192">
        <f t="shared" si="47"/>
        <v>21.285714285714285</v>
      </c>
      <c r="L241" s="291" t="s">
        <v>544</v>
      </c>
      <c r="M241" s="291">
        <v>1</v>
      </c>
      <c r="N241" s="194">
        <f t="shared" si="49"/>
        <v>1</v>
      </c>
      <c r="O241" s="192">
        <f t="shared" si="50"/>
        <v>21.285714285714285</v>
      </c>
      <c r="P241" s="192">
        <f t="shared" ca="1" si="51"/>
        <v>21.285714285714285</v>
      </c>
      <c r="Q241" s="192">
        <f t="shared" ca="1" si="52"/>
        <v>21.285714285714285</v>
      </c>
      <c r="R241" s="291"/>
      <c r="S241" s="291"/>
      <c r="T241" s="660" t="s">
        <v>1289</v>
      </c>
      <c r="U241" s="193">
        <f t="shared" si="53"/>
        <v>2</v>
      </c>
      <c r="V241" s="193">
        <f t="shared" si="54"/>
        <v>0</v>
      </c>
      <c r="W241" s="309" t="str">
        <f t="shared" si="48"/>
        <v>CUMPLIDA</v>
      </c>
      <c r="X241" s="692" t="str">
        <f>IF(W241&amp;W242="CUMPLIDA","CUMPLIDA",IF(OR(W241="VENCIDA",W242="VENCIDA"),"VENCIDA",IF(U241+U242=4,"CUMPLIDA","EN TERMINO")))</f>
        <v>CUMPLIDA</v>
      </c>
    </row>
    <row r="242" spans="1:24" ht="126.75" customHeight="1">
      <c r="A242" s="703"/>
      <c r="B242" s="689"/>
      <c r="C242" s="689"/>
      <c r="D242" s="689"/>
      <c r="E242" s="711"/>
      <c r="F242" s="234" t="s">
        <v>866</v>
      </c>
      <c r="G242" s="235" t="s">
        <v>867</v>
      </c>
      <c r="H242" s="235">
        <v>1</v>
      </c>
      <c r="I242" s="236">
        <v>43054</v>
      </c>
      <c r="J242" s="236">
        <v>43312</v>
      </c>
      <c r="K242" s="192">
        <f t="shared" si="47"/>
        <v>36.857142857142854</v>
      </c>
      <c r="L242" s="291" t="s">
        <v>544</v>
      </c>
      <c r="M242" s="291">
        <v>1</v>
      </c>
      <c r="N242" s="194">
        <f t="shared" si="49"/>
        <v>1</v>
      </c>
      <c r="O242" s="192">
        <f t="shared" si="50"/>
        <v>36.857142857142854</v>
      </c>
      <c r="P242" s="192">
        <f t="shared" ca="1" si="51"/>
        <v>36.857142857142854</v>
      </c>
      <c r="Q242" s="192">
        <f t="shared" ca="1" si="52"/>
        <v>36.857142857142854</v>
      </c>
      <c r="R242" s="291"/>
      <c r="S242" s="291"/>
      <c r="T242" s="660" t="s">
        <v>1306</v>
      </c>
      <c r="U242" s="193">
        <f t="shared" si="53"/>
        <v>2</v>
      </c>
      <c r="V242" s="193">
        <f t="shared" si="54"/>
        <v>0</v>
      </c>
      <c r="W242" s="309" t="str">
        <f t="shared" si="48"/>
        <v>CUMPLIDA</v>
      </c>
      <c r="X242" s="692"/>
    </row>
    <row r="243" spans="1:24" ht="135">
      <c r="A243" s="690">
        <v>17</v>
      </c>
      <c r="B243" s="688" t="s">
        <v>372</v>
      </c>
      <c r="C243" s="688" t="s">
        <v>31</v>
      </c>
      <c r="D243" s="688" t="s">
        <v>426</v>
      </c>
      <c r="E243" s="237" t="s">
        <v>427</v>
      </c>
      <c r="F243" s="237" t="s">
        <v>428</v>
      </c>
      <c r="G243" s="190" t="s">
        <v>429</v>
      </c>
      <c r="H243" s="238">
        <v>1</v>
      </c>
      <c r="I243" s="191">
        <v>42604</v>
      </c>
      <c r="J243" s="191">
        <v>42643</v>
      </c>
      <c r="K243" s="192">
        <f t="shared" si="47"/>
        <v>5.5714285714285712</v>
      </c>
      <c r="L243" s="291" t="s">
        <v>545</v>
      </c>
      <c r="M243" s="238">
        <v>1</v>
      </c>
      <c r="N243" s="194">
        <f t="shared" si="49"/>
        <v>1</v>
      </c>
      <c r="O243" s="192">
        <f t="shared" si="50"/>
        <v>5.5714285714285712</v>
      </c>
      <c r="P243" s="192">
        <f t="shared" ca="1" si="51"/>
        <v>5.5714285714285712</v>
      </c>
      <c r="Q243" s="192">
        <f t="shared" ca="1" si="52"/>
        <v>5.5714285714285712</v>
      </c>
      <c r="R243" s="291"/>
      <c r="S243" s="291"/>
      <c r="T243" s="660" t="s">
        <v>601</v>
      </c>
      <c r="U243" s="193">
        <f t="shared" si="53"/>
        <v>2</v>
      </c>
      <c r="V243" s="193">
        <f t="shared" si="54"/>
        <v>0</v>
      </c>
      <c r="W243" s="309" t="str">
        <f t="shared" si="48"/>
        <v>CUMPLIDA</v>
      </c>
      <c r="X243" s="692" t="str">
        <f>IF(W243&amp;W244&amp;W245&amp;W246&amp;W247="CUMPLIDA","CUMPLIDA",IF(OR(W243="VENCIDA",W244="VENCIDA",W245="VENCIDA",W246="VENCIDA",W247="VENCIDA"),"VENCIDA",IF(U243+U244+U245+U246+U247=10,"CUMPLIDA","EN TERMINO")))</f>
        <v>CUMPLIDA</v>
      </c>
    </row>
    <row r="244" spans="1:24" ht="312" customHeight="1">
      <c r="A244" s="702"/>
      <c r="B244" s="696"/>
      <c r="C244" s="696"/>
      <c r="D244" s="696"/>
      <c r="E244" s="217" t="s">
        <v>430</v>
      </c>
      <c r="F244" s="217" t="s">
        <v>431</v>
      </c>
      <c r="G244" s="213" t="s">
        <v>432</v>
      </c>
      <c r="H244" s="213">
        <v>1</v>
      </c>
      <c r="I244" s="191">
        <v>42604</v>
      </c>
      <c r="J244" s="191">
        <v>42673</v>
      </c>
      <c r="K244" s="192">
        <f t="shared" si="47"/>
        <v>9.8571428571428577</v>
      </c>
      <c r="L244" s="291" t="s">
        <v>545</v>
      </c>
      <c r="M244" s="291">
        <v>1</v>
      </c>
      <c r="N244" s="194">
        <f t="shared" si="49"/>
        <v>1</v>
      </c>
      <c r="O244" s="192">
        <f t="shared" si="50"/>
        <v>9.8571428571428577</v>
      </c>
      <c r="P244" s="192">
        <f t="shared" ca="1" si="51"/>
        <v>9.8571428571428577</v>
      </c>
      <c r="Q244" s="192">
        <f t="shared" ca="1" si="52"/>
        <v>9.8571428571428577</v>
      </c>
      <c r="R244" s="291"/>
      <c r="S244" s="291"/>
      <c r="T244" s="660" t="s">
        <v>1420</v>
      </c>
      <c r="U244" s="193">
        <f t="shared" si="53"/>
        <v>2</v>
      </c>
      <c r="V244" s="193">
        <f t="shared" si="54"/>
        <v>0</v>
      </c>
      <c r="W244" s="309" t="str">
        <f t="shared" si="48"/>
        <v>CUMPLIDA</v>
      </c>
      <c r="X244" s="692"/>
    </row>
    <row r="245" spans="1:24" ht="114" customHeight="1">
      <c r="A245" s="702"/>
      <c r="B245" s="696"/>
      <c r="C245" s="696"/>
      <c r="D245" s="696"/>
      <c r="E245" s="217" t="s">
        <v>433</v>
      </c>
      <c r="F245" s="217" t="s">
        <v>434</v>
      </c>
      <c r="G245" s="213" t="s">
        <v>435</v>
      </c>
      <c r="H245" s="213">
        <v>1</v>
      </c>
      <c r="I245" s="191">
        <v>42675</v>
      </c>
      <c r="J245" s="191">
        <v>42765</v>
      </c>
      <c r="K245" s="192">
        <f t="shared" si="47"/>
        <v>12.857142857142858</v>
      </c>
      <c r="L245" s="291" t="s">
        <v>545</v>
      </c>
      <c r="M245" s="291">
        <v>1</v>
      </c>
      <c r="N245" s="194">
        <f t="shared" si="49"/>
        <v>1</v>
      </c>
      <c r="O245" s="192">
        <f t="shared" si="50"/>
        <v>12.857142857142858</v>
      </c>
      <c r="P245" s="192">
        <f t="shared" ca="1" si="51"/>
        <v>12.857142857142858</v>
      </c>
      <c r="Q245" s="192">
        <f t="shared" ca="1" si="52"/>
        <v>12.857142857142858</v>
      </c>
      <c r="R245" s="291"/>
      <c r="S245" s="291"/>
      <c r="T245" s="660" t="s">
        <v>663</v>
      </c>
      <c r="U245" s="193">
        <f t="shared" si="53"/>
        <v>2</v>
      </c>
      <c r="V245" s="193">
        <f t="shared" si="54"/>
        <v>0</v>
      </c>
      <c r="W245" s="309" t="str">
        <f t="shared" si="48"/>
        <v>CUMPLIDA</v>
      </c>
      <c r="X245" s="692"/>
    </row>
    <row r="246" spans="1:24" ht="85.5" customHeight="1">
      <c r="A246" s="702"/>
      <c r="B246" s="696"/>
      <c r="C246" s="696"/>
      <c r="D246" s="689"/>
      <c r="E246" s="217" t="s">
        <v>436</v>
      </c>
      <c r="F246" s="217" t="s">
        <v>437</v>
      </c>
      <c r="G246" s="213" t="s">
        <v>438</v>
      </c>
      <c r="H246" s="213">
        <v>1</v>
      </c>
      <c r="I246" s="191">
        <v>42750</v>
      </c>
      <c r="J246" s="191">
        <v>42765</v>
      </c>
      <c r="K246" s="192">
        <f t="shared" si="47"/>
        <v>2.1428571428571428</v>
      </c>
      <c r="L246" s="291" t="s">
        <v>545</v>
      </c>
      <c r="M246" s="291">
        <v>1</v>
      </c>
      <c r="N246" s="194">
        <f t="shared" si="49"/>
        <v>1</v>
      </c>
      <c r="O246" s="192">
        <f t="shared" si="50"/>
        <v>2.1428571428571428</v>
      </c>
      <c r="P246" s="192">
        <f t="shared" ca="1" si="51"/>
        <v>2.1428571428571428</v>
      </c>
      <c r="Q246" s="192">
        <f t="shared" ca="1" si="52"/>
        <v>2.1428571428571428</v>
      </c>
      <c r="R246" s="291"/>
      <c r="S246" s="291"/>
      <c r="T246" s="660" t="s">
        <v>664</v>
      </c>
      <c r="U246" s="193">
        <f t="shared" si="53"/>
        <v>2</v>
      </c>
      <c r="V246" s="193">
        <f t="shared" si="54"/>
        <v>0</v>
      </c>
      <c r="W246" s="309" t="str">
        <f t="shared" si="48"/>
        <v>CUMPLIDA</v>
      </c>
      <c r="X246" s="692"/>
    </row>
    <row r="247" spans="1:24" ht="378" customHeight="1">
      <c r="A247" s="703"/>
      <c r="B247" s="689"/>
      <c r="C247" s="689"/>
      <c r="D247" s="189" t="s">
        <v>439</v>
      </c>
      <c r="E247" s="234" t="s">
        <v>861</v>
      </c>
      <c r="F247" s="234" t="s">
        <v>862</v>
      </c>
      <c r="G247" s="235" t="s">
        <v>863</v>
      </c>
      <c r="H247" s="235">
        <v>1</v>
      </c>
      <c r="I247" s="239">
        <v>42948</v>
      </c>
      <c r="J247" s="239">
        <v>43312</v>
      </c>
      <c r="K247" s="192">
        <f t="shared" si="47"/>
        <v>52</v>
      </c>
      <c r="L247" s="291" t="s">
        <v>864</v>
      </c>
      <c r="M247" s="291">
        <v>1</v>
      </c>
      <c r="N247" s="194">
        <f t="shared" si="49"/>
        <v>1</v>
      </c>
      <c r="O247" s="192">
        <f t="shared" si="50"/>
        <v>52</v>
      </c>
      <c r="P247" s="192">
        <f t="shared" ca="1" si="51"/>
        <v>52</v>
      </c>
      <c r="Q247" s="192">
        <f t="shared" ca="1" si="52"/>
        <v>52</v>
      </c>
      <c r="R247" s="291"/>
      <c r="S247" s="291"/>
      <c r="T247" s="660" t="s">
        <v>1799</v>
      </c>
      <c r="U247" s="193">
        <f t="shared" si="53"/>
        <v>2</v>
      </c>
      <c r="V247" s="193">
        <f t="shared" si="54"/>
        <v>0</v>
      </c>
      <c r="W247" s="309" t="str">
        <f t="shared" si="48"/>
        <v>CUMPLIDA</v>
      </c>
      <c r="X247" s="692"/>
    </row>
    <row r="248" spans="1:24" ht="409.6" customHeight="1">
      <c r="A248" s="196">
        <v>20</v>
      </c>
      <c r="B248" s="189" t="s">
        <v>373</v>
      </c>
      <c r="C248" s="189" t="s">
        <v>48</v>
      </c>
      <c r="D248" s="189" t="s">
        <v>440</v>
      </c>
      <c r="E248" s="217" t="s">
        <v>441</v>
      </c>
      <c r="F248" s="234" t="s">
        <v>868</v>
      </c>
      <c r="G248" s="235" t="s">
        <v>442</v>
      </c>
      <c r="H248" s="235">
        <v>1</v>
      </c>
      <c r="I248" s="236">
        <v>42948</v>
      </c>
      <c r="J248" s="236">
        <v>43312</v>
      </c>
      <c r="K248" s="192">
        <f t="shared" si="47"/>
        <v>52</v>
      </c>
      <c r="L248" s="291" t="s">
        <v>1224</v>
      </c>
      <c r="M248" s="291">
        <v>1</v>
      </c>
      <c r="N248" s="194">
        <f t="shared" si="49"/>
        <v>1</v>
      </c>
      <c r="O248" s="192">
        <f t="shared" si="50"/>
        <v>52</v>
      </c>
      <c r="P248" s="192">
        <f t="shared" ca="1" si="51"/>
        <v>52</v>
      </c>
      <c r="Q248" s="192">
        <f t="shared" ca="1" si="52"/>
        <v>52</v>
      </c>
      <c r="R248" s="291"/>
      <c r="S248" s="291"/>
      <c r="T248" s="660" t="s">
        <v>1448</v>
      </c>
      <c r="U248" s="193">
        <f t="shared" si="53"/>
        <v>2</v>
      </c>
      <c r="V248" s="193">
        <f t="shared" si="54"/>
        <v>0</v>
      </c>
      <c r="W248" s="309" t="str">
        <f t="shared" si="48"/>
        <v>CUMPLIDA</v>
      </c>
      <c r="X248" s="309" t="str">
        <f>IF(W248="CUMPLIDA","CUMPLIDA",IF(W248="EN TERMINO","EN TERMINO","VENCIDA"))</f>
        <v>CUMPLIDA</v>
      </c>
    </row>
    <row r="249" spans="1:24" ht="190.5" customHeight="1">
      <c r="A249" s="690">
        <v>21</v>
      </c>
      <c r="B249" s="688" t="s">
        <v>374</v>
      </c>
      <c r="C249" s="688" t="s">
        <v>282</v>
      </c>
      <c r="D249" s="688" t="s">
        <v>443</v>
      </c>
      <c r="E249" s="234" t="s">
        <v>444</v>
      </c>
      <c r="F249" s="234" t="s">
        <v>445</v>
      </c>
      <c r="G249" s="235" t="s">
        <v>442</v>
      </c>
      <c r="H249" s="235">
        <v>1</v>
      </c>
      <c r="I249" s="236">
        <v>42948</v>
      </c>
      <c r="J249" s="236">
        <v>43312</v>
      </c>
      <c r="K249" s="192">
        <f t="shared" si="47"/>
        <v>52</v>
      </c>
      <c r="L249" s="291" t="s">
        <v>547</v>
      </c>
      <c r="M249" s="291">
        <v>1</v>
      </c>
      <c r="N249" s="194">
        <f t="shared" si="49"/>
        <v>1</v>
      </c>
      <c r="O249" s="192">
        <f t="shared" si="50"/>
        <v>52</v>
      </c>
      <c r="P249" s="192">
        <f t="shared" ca="1" si="51"/>
        <v>52</v>
      </c>
      <c r="Q249" s="192">
        <f t="shared" ca="1" si="52"/>
        <v>52</v>
      </c>
      <c r="R249" s="291"/>
      <c r="S249" s="291"/>
      <c r="T249" s="660" t="s">
        <v>1448</v>
      </c>
      <c r="U249" s="193">
        <f t="shared" si="53"/>
        <v>2</v>
      </c>
      <c r="V249" s="193">
        <f t="shared" si="54"/>
        <v>0</v>
      </c>
      <c r="W249" s="309" t="str">
        <f t="shared" si="48"/>
        <v>CUMPLIDA</v>
      </c>
      <c r="X249" s="692" t="str">
        <f>IF(W249&amp;W250&amp;W251="CUMPLIDA","CUMPLIDA",IF(OR(W249="VENCIDA",W250="VENCIDA",W251="VENCIDA"),"VENCIDA",IF(U249+U250+U251=6,"CUMPLIDA","EN TERMINO")))</f>
        <v>CUMPLIDA</v>
      </c>
    </row>
    <row r="250" spans="1:24" ht="188.25" customHeight="1">
      <c r="A250" s="702"/>
      <c r="B250" s="696"/>
      <c r="C250" s="696"/>
      <c r="D250" s="696"/>
      <c r="E250" s="217" t="s">
        <v>446</v>
      </c>
      <c r="F250" s="217" t="s">
        <v>447</v>
      </c>
      <c r="G250" s="213" t="s">
        <v>448</v>
      </c>
      <c r="H250" s="213">
        <v>32</v>
      </c>
      <c r="I250" s="191">
        <v>42644</v>
      </c>
      <c r="J250" s="191">
        <v>42735</v>
      </c>
      <c r="K250" s="192">
        <f t="shared" si="47"/>
        <v>13</v>
      </c>
      <c r="L250" s="291" t="s">
        <v>548</v>
      </c>
      <c r="M250" s="291">
        <v>32</v>
      </c>
      <c r="N250" s="194">
        <f t="shared" si="49"/>
        <v>1</v>
      </c>
      <c r="O250" s="192">
        <f t="shared" si="50"/>
        <v>13</v>
      </c>
      <c r="P250" s="192">
        <f t="shared" ca="1" si="51"/>
        <v>13</v>
      </c>
      <c r="Q250" s="192">
        <f t="shared" ca="1" si="52"/>
        <v>13</v>
      </c>
      <c r="R250" s="291"/>
      <c r="S250" s="291"/>
      <c r="T250" s="660" t="s">
        <v>609</v>
      </c>
      <c r="U250" s="193">
        <f t="shared" si="53"/>
        <v>2</v>
      </c>
      <c r="V250" s="193">
        <f t="shared" si="54"/>
        <v>0</v>
      </c>
      <c r="W250" s="309" t="str">
        <f t="shared" si="48"/>
        <v>CUMPLIDA</v>
      </c>
      <c r="X250" s="692"/>
    </row>
    <row r="251" spans="1:24" ht="409.6" customHeight="1">
      <c r="A251" s="703"/>
      <c r="B251" s="689"/>
      <c r="C251" s="689"/>
      <c r="D251" s="689"/>
      <c r="E251" s="217" t="s">
        <v>449</v>
      </c>
      <c r="F251" s="217" t="s">
        <v>450</v>
      </c>
      <c r="G251" s="213" t="s">
        <v>451</v>
      </c>
      <c r="H251" s="213">
        <v>1</v>
      </c>
      <c r="I251" s="191">
        <v>42614</v>
      </c>
      <c r="J251" s="191">
        <v>42946</v>
      </c>
      <c r="K251" s="192">
        <f t="shared" si="47"/>
        <v>47.428571428571431</v>
      </c>
      <c r="L251" s="291" t="s">
        <v>549</v>
      </c>
      <c r="M251" s="291">
        <v>1</v>
      </c>
      <c r="N251" s="194">
        <f t="shared" si="49"/>
        <v>1</v>
      </c>
      <c r="O251" s="192">
        <f t="shared" si="50"/>
        <v>47.428571428571431</v>
      </c>
      <c r="P251" s="192">
        <f t="shared" ca="1" si="51"/>
        <v>47.428571428571431</v>
      </c>
      <c r="Q251" s="192">
        <f t="shared" ca="1" si="52"/>
        <v>47.428571428571431</v>
      </c>
      <c r="R251" s="291"/>
      <c r="S251" s="291"/>
      <c r="T251" s="660" t="s">
        <v>1479</v>
      </c>
      <c r="U251" s="193">
        <f t="shared" si="53"/>
        <v>2</v>
      </c>
      <c r="V251" s="193">
        <f t="shared" si="54"/>
        <v>0</v>
      </c>
      <c r="W251" s="309" t="str">
        <f t="shared" si="48"/>
        <v>CUMPLIDA</v>
      </c>
      <c r="X251" s="692"/>
    </row>
    <row r="252" spans="1:24" ht="230.25" customHeight="1">
      <c r="A252" s="690">
        <v>22</v>
      </c>
      <c r="B252" s="688" t="s">
        <v>375</v>
      </c>
      <c r="C252" s="688" t="s">
        <v>48</v>
      </c>
      <c r="D252" s="688" t="s">
        <v>452</v>
      </c>
      <c r="E252" s="189" t="s">
        <v>1346</v>
      </c>
      <c r="F252" s="189" t="s">
        <v>1347</v>
      </c>
      <c r="G252" s="290" t="s">
        <v>453</v>
      </c>
      <c r="H252" s="213">
        <v>1</v>
      </c>
      <c r="I252" s="191">
        <v>42614</v>
      </c>
      <c r="J252" s="191">
        <v>42658</v>
      </c>
      <c r="K252" s="192">
        <f t="shared" si="47"/>
        <v>6.2857142857142856</v>
      </c>
      <c r="L252" s="291" t="s">
        <v>1222</v>
      </c>
      <c r="M252" s="291">
        <v>1</v>
      </c>
      <c r="N252" s="194">
        <f t="shared" si="49"/>
        <v>1</v>
      </c>
      <c r="O252" s="192">
        <f t="shared" si="50"/>
        <v>6.2857142857142856</v>
      </c>
      <c r="P252" s="192">
        <f t="shared" ca="1" si="51"/>
        <v>6.2857142857142856</v>
      </c>
      <c r="Q252" s="192">
        <f t="shared" ca="1" si="52"/>
        <v>6.2857142857142856</v>
      </c>
      <c r="R252" s="291"/>
      <c r="S252" s="291"/>
      <c r="T252" s="660" t="s">
        <v>602</v>
      </c>
      <c r="U252" s="193">
        <f t="shared" si="53"/>
        <v>2</v>
      </c>
      <c r="V252" s="193">
        <f t="shared" si="54"/>
        <v>0</v>
      </c>
      <c r="W252" s="309" t="str">
        <f t="shared" si="48"/>
        <v>CUMPLIDA</v>
      </c>
      <c r="X252" s="692" t="str">
        <f>IF(W252&amp;W253="CUMPLIDA","CUMPLIDA",IF(OR(W252="VENCIDA",W253="VENCIDA"),"VENCIDA",IF(U252+U253=4,"CUMPLIDA","EN TERMINO")))</f>
        <v>CUMPLIDA</v>
      </c>
    </row>
    <row r="253" spans="1:24" ht="317.25" customHeight="1">
      <c r="A253" s="703"/>
      <c r="B253" s="689"/>
      <c r="C253" s="689"/>
      <c r="D253" s="689"/>
      <c r="E253" s="189" t="s">
        <v>454</v>
      </c>
      <c r="F253" s="189" t="s">
        <v>455</v>
      </c>
      <c r="G253" s="290" t="s">
        <v>456</v>
      </c>
      <c r="H253" s="213">
        <v>2</v>
      </c>
      <c r="I253" s="191">
        <v>42614</v>
      </c>
      <c r="J253" s="191">
        <v>42916</v>
      </c>
      <c r="K253" s="192">
        <f t="shared" si="47"/>
        <v>43.142857142857146</v>
      </c>
      <c r="L253" s="291" t="s">
        <v>1222</v>
      </c>
      <c r="M253" s="291">
        <v>2</v>
      </c>
      <c r="N253" s="194">
        <f t="shared" si="49"/>
        <v>1</v>
      </c>
      <c r="O253" s="192">
        <f t="shared" si="50"/>
        <v>43.142857142857146</v>
      </c>
      <c r="P253" s="192">
        <f t="shared" ca="1" si="51"/>
        <v>43.142857142857146</v>
      </c>
      <c r="Q253" s="192">
        <f t="shared" ca="1" si="52"/>
        <v>43.142857142857146</v>
      </c>
      <c r="R253" s="291"/>
      <c r="S253" s="291"/>
      <c r="T253" s="660" t="s">
        <v>1421</v>
      </c>
      <c r="U253" s="193">
        <f t="shared" si="53"/>
        <v>2</v>
      </c>
      <c r="V253" s="193">
        <f t="shared" si="54"/>
        <v>0</v>
      </c>
      <c r="W253" s="309" t="str">
        <f t="shared" si="48"/>
        <v>CUMPLIDA</v>
      </c>
      <c r="X253" s="692"/>
    </row>
    <row r="254" spans="1:24" ht="336.75" customHeight="1">
      <c r="A254" s="690">
        <v>24</v>
      </c>
      <c r="B254" s="688" t="s">
        <v>376</v>
      </c>
      <c r="C254" s="688" t="s">
        <v>282</v>
      </c>
      <c r="D254" s="688" t="s">
        <v>600</v>
      </c>
      <c r="E254" s="189" t="s">
        <v>1346</v>
      </c>
      <c r="F254" s="189" t="s">
        <v>1347</v>
      </c>
      <c r="G254" s="290" t="s">
        <v>453</v>
      </c>
      <c r="H254" s="213">
        <v>1</v>
      </c>
      <c r="I254" s="191">
        <v>42614</v>
      </c>
      <c r="J254" s="191">
        <v>42644</v>
      </c>
      <c r="K254" s="192">
        <f t="shared" si="47"/>
        <v>4.2857142857142856</v>
      </c>
      <c r="L254" s="291" t="s">
        <v>1222</v>
      </c>
      <c r="M254" s="291">
        <v>1</v>
      </c>
      <c r="N254" s="194">
        <f t="shared" si="49"/>
        <v>1</v>
      </c>
      <c r="O254" s="192">
        <f t="shared" si="50"/>
        <v>4.2857142857142856</v>
      </c>
      <c r="P254" s="192">
        <f t="shared" ca="1" si="51"/>
        <v>4.2857142857142856</v>
      </c>
      <c r="Q254" s="192">
        <f t="shared" ca="1" si="52"/>
        <v>4.2857142857142856</v>
      </c>
      <c r="R254" s="291"/>
      <c r="S254" s="291"/>
      <c r="T254" s="660" t="s">
        <v>603</v>
      </c>
      <c r="U254" s="193">
        <f t="shared" si="53"/>
        <v>2</v>
      </c>
      <c r="V254" s="193">
        <f t="shared" si="54"/>
        <v>0</v>
      </c>
      <c r="W254" s="309" t="str">
        <f t="shared" si="48"/>
        <v>CUMPLIDA</v>
      </c>
      <c r="X254" s="692" t="str">
        <f>IF(W254&amp;W255="CUMPLIDA","CUMPLIDA",IF(OR(W254="VENCIDA",W255="VENCIDA"),"VENCIDA",IF(U254+U255=4,"CUMPLIDA","EN TERMINO")))</f>
        <v>CUMPLIDA</v>
      </c>
    </row>
    <row r="255" spans="1:24" ht="409.6" customHeight="1">
      <c r="A255" s="703"/>
      <c r="B255" s="689"/>
      <c r="C255" s="689"/>
      <c r="D255" s="689"/>
      <c r="E255" s="195" t="s">
        <v>457</v>
      </c>
      <c r="F255" s="195" t="s">
        <v>868</v>
      </c>
      <c r="G255" s="291" t="s">
        <v>442</v>
      </c>
      <c r="H255" s="235">
        <v>1</v>
      </c>
      <c r="I255" s="236">
        <v>42948</v>
      </c>
      <c r="J255" s="236">
        <v>43312</v>
      </c>
      <c r="K255" s="192">
        <f t="shared" si="47"/>
        <v>52</v>
      </c>
      <c r="L255" s="291" t="s">
        <v>1224</v>
      </c>
      <c r="M255" s="291">
        <v>1</v>
      </c>
      <c r="N255" s="194">
        <f t="shared" si="49"/>
        <v>1</v>
      </c>
      <c r="O255" s="192">
        <f t="shared" si="50"/>
        <v>52</v>
      </c>
      <c r="P255" s="192">
        <f t="shared" ca="1" si="51"/>
        <v>52</v>
      </c>
      <c r="Q255" s="192">
        <f t="shared" ca="1" si="52"/>
        <v>52</v>
      </c>
      <c r="R255" s="291"/>
      <c r="S255" s="291"/>
      <c r="T255" s="660" t="s">
        <v>1448</v>
      </c>
      <c r="U255" s="193">
        <f t="shared" si="53"/>
        <v>2</v>
      </c>
      <c r="V255" s="193">
        <f t="shared" si="54"/>
        <v>0</v>
      </c>
      <c r="W255" s="309" t="str">
        <f t="shared" si="48"/>
        <v>CUMPLIDA</v>
      </c>
      <c r="X255" s="692"/>
    </row>
    <row r="256" spans="1:24" ht="363.75" customHeight="1">
      <c r="A256" s="196">
        <v>27</v>
      </c>
      <c r="B256" s="189" t="s">
        <v>377</v>
      </c>
      <c r="C256" s="189" t="s">
        <v>31</v>
      </c>
      <c r="D256" s="189" t="s">
        <v>458</v>
      </c>
      <c r="E256" s="217" t="s">
        <v>459</v>
      </c>
      <c r="F256" s="217" t="s">
        <v>137</v>
      </c>
      <c r="G256" s="213" t="s">
        <v>134</v>
      </c>
      <c r="H256" s="213">
        <v>1</v>
      </c>
      <c r="I256" s="191">
        <v>42598</v>
      </c>
      <c r="J256" s="191">
        <v>42916</v>
      </c>
      <c r="K256" s="192">
        <f t="shared" si="47"/>
        <v>45.428571428571431</v>
      </c>
      <c r="L256" s="291" t="s">
        <v>1099</v>
      </c>
      <c r="M256" s="291">
        <v>1</v>
      </c>
      <c r="N256" s="194">
        <f t="shared" si="49"/>
        <v>1</v>
      </c>
      <c r="O256" s="192">
        <f t="shared" si="50"/>
        <v>45.428571428571431</v>
      </c>
      <c r="P256" s="192">
        <f t="shared" ca="1" si="51"/>
        <v>45.428571428571431</v>
      </c>
      <c r="Q256" s="192">
        <f t="shared" ca="1" si="52"/>
        <v>45.428571428571431</v>
      </c>
      <c r="R256" s="291"/>
      <c r="S256" s="291"/>
      <c r="T256" s="660" t="s">
        <v>1480</v>
      </c>
      <c r="U256" s="193">
        <f t="shared" si="53"/>
        <v>2</v>
      </c>
      <c r="V256" s="193">
        <f t="shared" si="54"/>
        <v>0</v>
      </c>
      <c r="W256" s="309" t="str">
        <f t="shared" si="48"/>
        <v>CUMPLIDA</v>
      </c>
      <c r="X256" s="309" t="str">
        <f>IF(W256="CUMPLIDA","CUMPLIDA",IF(W256="EN TERMINO","EN TERMINO","VENCIDA"))</f>
        <v>CUMPLIDA</v>
      </c>
    </row>
    <row r="257" spans="1:24" ht="107.25" customHeight="1">
      <c r="A257" s="690">
        <v>31</v>
      </c>
      <c r="B257" s="688" t="s">
        <v>1348</v>
      </c>
      <c r="C257" s="688" t="s">
        <v>48</v>
      </c>
      <c r="D257" s="688" t="s">
        <v>460</v>
      </c>
      <c r="E257" s="189" t="s">
        <v>461</v>
      </c>
      <c r="F257" s="189" t="s">
        <v>462</v>
      </c>
      <c r="G257" s="240" t="s">
        <v>463</v>
      </c>
      <c r="H257" s="240">
        <v>15</v>
      </c>
      <c r="I257" s="191">
        <v>42917</v>
      </c>
      <c r="J257" s="191">
        <v>43069</v>
      </c>
      <c r="K257" s="192">
        <f t="shared" si="47"/>
        <v>21.714285714285715</v>
      </c>
      <c r="L257" s="291" t="s">
        <v>551</v>
      </c>
      <c r="M257" s="291">
        <v>15</v>
      </c>
      <c r="N257" s="194">
        <f t="shared" si="49"/>
        <v>1</v>
      </c>
      <c r="O257" s="192">
        <f t="shared" si="50"/>
        <v>21.714285714285715</v>
      </c>
      <c r="P257" s="192">
        <f t="shared" ca="1" si="51"/>
        <v>21.714285714285715</v>
      </c>
      <c r="Q257" s="192">
        <f t="shared" ca="1" si="52"/>
        <v>21.714285714285715</v>
      </c>
      <c r="R257" s="291"/>
      <c r="S257" s="291"/>
      <c r="T257" s="658" t="s">
        <v>1296</v>
      </c>
      <c r="U257" s="193">
        <f t="shared" si="53"/>
        <v>2</v>
      </c>
      <c r="V257" s="193">
        <f t="shared" si="54"/>
        <v>0</v>
      </c>
      <c r="W257" s="309" t="str">
        <f t="shared" si="48"/>
        <v>CUMPLIDA</v>
      </c>
      <c r="X257" s="775" t="str">
        <f>IF(W257&amp;W258&amp;W259="CUMPLIDA","CUMPLIDA",IF(OR(W257="VENCIDA",W258="VENCIDA",W259="VENCIDA"),"VENCIDA",IF(U257+U258+U259=6,"CUMPLIDA","EN TERMINO")))</f>
        <v>CUMPLIDA</v>
      </c>
    </row>
    <row r="258" spans="1:24" ht="83.25" customHeight="1">
      <c r="A258" s="695"/>
      <c r="B258" s="696"/>
      <c r="C258" s="696"/>
      <c r="D258" s="696"/>
      <c r="E258" s="189" t="s">
        <v>464</v>
      </c>
      <c r="F258" s="189" t="s">
        <v>465</v>
      </c>
      <c r="G258" s="240" t="s">
        <v>463</v>
      </c>
      <c r="H258" s="240">
        <v>2</v>
      </c>
      <c r="I258" s="191">
        <v>42522</v>
      </c>
      <c r="J258" s="191">
        <v>42551</v>
      </c>
      <c r="K258" s="192">
        <f t="shared" si="47"/>
        <v>4.1428571428571432</v>
      </c>
      <c r="L258" s="291" t="s">
        <v>552</v>
      </c>
      <c r="M258" s="291">
        <v>2</v>
      </c>
      <c r="N258" s="194">
        <f t="shared" si="49"/>
        <v>1</v>
      </c>
      <c r="O258" s="192">
        <f t="shared" si="50"/>
        <v>4.1428571428571432</v>
      </c>
      <c r="P258" s="192">
        <f t="shared" ca="1" si="51"/>
        <v>4.1428571428571432</v>
      </c>
      <c r="Q258" s="192">
        <f t="shared" ca="1" si="52"/>
        <v>4.1428571428571432</v>
      </c>
      <c r="R258" s="291"/>
      <c r="S258" s="291"/>
      <c r="T258" s="658" t="s">
        <v>604</v>
      </c>
      <c r="U258" s="193">
        <f t="shared" si="53"/>
        <v>2</v>
      </c>
      <c r="V258" s="193">
        <f t="shared" si="54"/>
        <v>0</v>
      </c>
      <c r="W258" s="309" t="str">
        <f t="shared" si="48"/>
        <v>CUMPLIDA</v>
      </c>
      <c r="X258" s="776"/>
    </row>
    <row r="259" spans="1:24" ht="376.5" customHeight="1">
      <c r="A259" s="691"/>
      <c r="B259" s="689"/>
      <c r="C259" s="689"/>
      <c r="D259" s="689"/>
      <c r="E259" s="189" t="s">
        <v>466</v>
      </c>
      <c r="F259" s="189" t="s">
        <v>467</v>
      </c>
      <c r="G259" s="240" t="s">
        <v>463</v>
      </c>
      <c r="H259" s="240">
        <v>3</v>
      </c>
      <c r="I259" s="191">
        <v>42917</v>
      </c>
      <c r="J259" s="191">
        <v>43187</v>
      </c>
      <c r="K259" s="192">
        <f t="shared" si="47"/>
        <v>38.571428571428569</v>
      </c>
      <c r="L259" s="291" t="s">
        <v>551</v>
      </c>
      <c r="M259" s="301">
        <v>3</v>
      </c>
      <c r="N259" s="194">
        <f t="shared" si="49"/>
        <v>1</v>
      </c>
      <c r="O259" s="192">
        <f t="shared" si="50"/>
        <v>38.571428571428569</v>
      </c>
      <c r="P259" s="192">
        <f t="shared" ca="1" si="51"/>
        <v>38.571428571428569</v>
      </c>
      <c r="Q259" s="192">
        <f t="shared" ca="1" si="52"/>
        <v>38.571428571428569</v>
      </c>
      <c r="R259" s="291"/>
      <c r="S259" s="291"/>
      <c r="T259" s="660" t="s">
        <v>1488</v>
      </c>
      <c r="U259" s="193">
        <f t="shared" si="53"/>
        <v>2</v>
      </c>
      <c r="V259" s="193">
        <f t="shared" si="54"/>
        <v>0</v>
      </c>
      <c r="W259" s="309" t="str">
        <f t="shared" si="48"/>
        <v>CUMPLIDA</v>
      </c>
      <c r="X259" s="777"/>
    </row>
    <row r="260" spans="1:24" ht="109.5" customHeight="1">
      <c r="A260" s="690">
        <v>32</v>
      </c>
      <c r="B260" s="688" t="s">
        <v>378</v>
      </c>
      <c r="C260" s="688" t="s">
        <v>48</v>
      </c>
      <c r="D260" s="189" t="s">
        <v>468</v>
      </c>
      <c r="E260" s="189" t="s">
        <v>469</v>
      </c>
      <c r="F260" s="189" t="s">
        <v>470</v>
      </c>
      <c r="G260" s="240" t="s">
        <v>463</v>
      </c>
      <c r="H260" s="240">
        <v>4</v>
      </c>
      <c r="I260" s="191">
        <v>42552</v>
      </c>
      <c r="J260" s="191">
        <v>42901</v>
      </c>
      <c r="K260" s="192">
        <f t="shared" si="47"/>
        <v>49.857142857142854</v>
      </c>
      <c r="L260" s="291" t="s">
        <v>553</v>
      </c>
      <c r="M260" s="291">
        <v>4</v>
      </c>
      <c r="N260" s="194">
        <f t="shared" si="49"/>
        <v>1</v>
      </c>
      <c r="O260" s="192">
        <f t="shared" si="50"/>
        <v>49.857142857142854</v>
      </c>
      <c r="P260" s="192">
        <f t="shared" ca="1" si="51"/>
        <v>49.857142857142854</v>
      </c>
      <c r="Q260" s="192">
        <f t="shared" ca="1" si="52"/>
        <v>49.857142857142854</v>
      </c>
      <c r="R260" s="291"/>
      <c r="S260" s="291"/>
      <c r="T260" s="658" t="s">
        <v>675</v>
      </c>
      <c r="U260" s="193">
        <f t="shared" si="53"/>
        <v>2</v>
      </c>
      <c r="V260" s="193">
        <f t="shared" si="54"/>
        <v>0</v>
      </c>
      <c r="W260" s="309" t="str">
        <f t="shared" si="48"/>
        <v>CUMPLIDA</v>
      </c>
      <c r="X260" s="692" t="str">
        <f>IF(W260&amp;W261="CUMPLIDA","CUMPLIDA",IF(OR(W260="VENCIDA",W261="VENCIDA"),"VENCIDA",IF(U260+U261=4,"CUMPLIDA","EN TERMINO")))</f>
        <v>CUMPLIDA</v>
      </c>
    </row>
    <row r="261" spans="1:24" ht="392.25" customHeight="1">
      <c r="A261" s="703"/>
      <c r="B261" s="689"/>
      <c r="C261" s="689"/>
      <c r="D261" s="189" t="s">
        <v>471</v>
      </c>
      <c r="E261" s="189" t="s">
        <v>472</v>
      </c>
      <c r="F261" s="189" t="s">
        <v>473</v>
      </c>
      <c r="G261" s="240" t="s">
        <v>474</v>
      </c>
      <c r="H261" s="241">
        <v>1</v>
      </c>
      <c r="I261" s="191">
        <v>42917</v>
      </c>
      <c r="J261" s="191">
        <v>43069</v>
      </c>
      <c r="K261" s="192">
        <f t="shared" si="47"/>
        <v>21.714285714285715</v>
      </c>
      <c r="L261" s="291" t="s">
        <v>554</v>
      </c>
      <c r="M261" s="241">
        <v>1</v>
      </c>
      <c r="N261" s="194">
        <f t="shared" si="49"/>
        <v>1</v>
      </c>
      <c r="O261" s="192">
        <f t="shared" si="50"/>
        <v>21.714285714285715</v>
      </c>
      <c r="P261" s="192">
        <f t="shared" ca="1" si="51"/>
        <v>21.714285714285715</v>
      </c>
      <c r="Q261" s="192">
        <f t="shared" ca="1" si="52"/>
        <v>21.714285714285715</v>
      </c>
      <c r="R261" s="291"/>
      <c r="S261" s="291"/>
      <c r="T261" s="658" t="s">
        <v>1297</v>
      </c>
      <c r="U261" s="193">
        <f t="shared" si="53"/>
        <v>2</v>
      </c>
      <c r="V261" s="193">
        <f t="shared" si="54"/>
        <v>0</v>
      </c>
      <c r="W261" s="309" t="str">
        <f t="shared" si="48"/>
        <v>CUMPLIDA</v>
      </c>
      <c r="X261" s="692"/>
    </row>
    <row r="262" spans="1:24" ht="193.5" customHeight="1">
      <c r="A262" s="690">
        <v>33</v>
      </c>
      <c r="B262" s="688" t="s">
        <v>1164</v>
      </c>
      <c r="C262" s="688" t="s">
        <v>48</v>
      </c>
      <c r="D262" s="688" t="s">
        <v>475</v>
      </c>
      <c r="E262" s="189" t="s">
        <v>476</v>
      </c>
      <c r="F262" s="189" t="s">
        <v>477</v>
      </c>
      <c r="G262" s="213" t="s">
        <v>478</v>
      </c>
      <c r="H262" s="242">
        <v>1</v>
      </c>
      <c r="I262" s="191">
        <v>42552</v>
      </c>
      <c r="J262" s="191">
        <v>42755</v>
      </c>
      <c r="K262" s="192">
        <f t="shared" si="47"/>
        <v>29</v>
      </c>
      <c r="L262" s="291" t="s">
        <v>554</v>
      </c>
      <c r="M262" s="242">
        <v>1</v>
      </c>
      <c r="N262" s="194">
        <f t="shared" si="49"/>
        <v>1</v>
      </c>
      <c r="O262" s="192">
        <f t="shared" si="50"/>
        <v>29</v>
      </c>
      <c r="P262" s="192">
        <f t="shared" ca="1" si="51"/>
        <v>29</v>
      </c>
      <c r="Q262" s="192">
        <f t="shared" ca="1" si="52"/>
        <v>29</v>
      </c>
      <c r="R262" s="291"/>
      <c r="S262" s="291"/>
      <c r="T262" s="658" t="s">
        <v>610</v>
      </c>
      <c r="U262" s="193">
        <f t="shared" si="53"/>
        <v>2</v>
      </c>
      <c r="V262" s="193">
        <f t="shared" si="54"/>
        <v>0</v>
      </c>
      <c r="W262" s="309" t="str">
        <f t="shared" si="48"/>
        <v>CUMPLIDA</v>
      </c>
      <c r="X262" s="692" t="str">
        <f>IF(W262&amp;W263="CUMPLIDA","CUMPLIDA",IF(OR(W262="VENCIDA",W263="VENCIDA"),"VENCIDA",IF(U262+U263=4,"CUMPLIDA","EN TERMINO")))</f>
        <v>CUMPLIDA</v>
      </c>
    </row>
    <row r="263" spans="1:24" ht="409.6" customHeight="1">
      <c r="A263" s="703"/>
      <c r="B263" s="689"/>
      <c r="C263" s="689"/>
      <c r="D263" s="689"/>
      <c r="E263" s="189" t="s">
        <v>479</v>
      </c>
      <c r="F263" s="189" t="s">
        <v>480</v>
      </c>
      <c r="G263" s="290" t="s">
        <v>481</v>
      </c>
      <c r="H263" s="648">
        <v>2</v>
      </c>
      <c r="I263" s="191">
        <v>42552</v>
      </c>
      <c r="J263" s="191">
        <v>42916</v>
      </c>
      <c r="K263" s="192">
        <f t="shared" si="47"/>
        <v>52</v>
      </c>
      <c r="L263" s="290" t="s">
        <v>555</v>
      </c>
      <c r="M263" s="291">
        <v>2</v>
      </c>
      <c r="N263" s="194">
        <f t="shared" si="49"/>
        <v>1</v>
      </c>
      <c r="O263" s="192">
        <f t="shared" si="50"/>
        <v>52</v>
      </c>
      <c r="P263" s="192">
        <f t="shared" ca="1" si="51"/>
        <v>52</v>
      </c>
      <c r="Q263" s="192">
        <f t="shared" ca="1" si="52"/>
        <v>52</v>
      </c>
      <c r="R263" s="291"/>
      <c r="S263" s="291"/>
      <c r="T263" s="658" t="s">
        <v>1496</v>
      </c>
      <c r="U263" s="193">
        <f t="shared" si="53"/>
        <v>2</v>
      </c>
      <c r="V263" s="193">
        <f t="shared" si="54"/>
        <v>0</v>
      </c>
      <c r="W263" s="309" t="str">
        <f t="shared" si="48"/>
        <v>CUMPLIDA</v>
      </c>
      <c r="X263" s="692"/>
    </row>
    <row r="264" spans="1:24" ht="123" customHeight="1">
      <c r="A264" s="690">
        <v>34</v>
      </c>
      <c r="B264" s="688" t="s">
        <v>380</v>
      </c>
      <c r="C264" s="688" t="s">
        <v>48</v>
      </c>
      <c r="D264" s="189" t="s">
        <v>482</v>
      </c>
      <c r="E264" s="189" t="s">
        <v>483</v>
      </c>
      <c r="F264" s="189" t="s">
        <v>484</v>
      </c>
      <c r="G264" s="290" t="s">
        <v>485</v>
      </c>
      <c r="H264" s="648">
        <v>4</v>
      </c>
      <c r="I264" s="191">
        <v>42552</v>
      </c>
      <c r="J264" s="191">
        <v>42766</v>
      </c>
      <c r="K264" s="192">
        <f t="shared" si="47"/>
        <v>30.571428571428573</v>
      </c>
      <c r="L264" s="291" t="s">
        <v>556</v>
      </c>
      <c r="M264" s="291">
        <v>4</v>
      </c>
      <c r="N264" s="194">
        <f t="shared" si="49"/>
        <v>1</v>
      </c>
      <c r="O264" s="192">
        <f t="shared" si="50"/>
        <v>30.571428571428573</v>
      </c>
      <c r="P264" s="192">
        <f t="shared" ca="1" si="51"/>
        <v>30.571428571428573</v>
      </c>
      <c r="Q264" s="192">
        <f t="shared" ca="1" si="52"/>
        <v>30.571428571428573</v>
      </c>
      <c r="R264" s="291"/>
      <c r="S264" s="291"/>
      <c r="T264" s="658" t="s">
        <v>611</v>
      </c>
      <c r="U264" s="193">
        <f t="shared" si="53"/>
        <v>2</v>
      </c>
      <c r="V264" s="193">
        <f t="shared" si="54"/>
        <v>0</v>
      </c>
      <c r="W264" s="309" t="str">
        <f t="shared" si="48"/>
        <v>CUMPLIDA</v>
      </c>
      <c r="X264" s="692" t="str">
        <f>IF(W264&amp;W265="CUMPLIDA","CUMPLIDA",IF(OR(W264="VENCIDA",W265="VENCIDA"),"VENCIDA",IF(U264+U265=4,"CUMPLIDA","EN TERMINO")))</f>
        <v>CUMPLIDA</v>
      </c>
    </row>
    <row r="265" spans="1:24" ht="263.25" customHeight="1">
      <c r="A265" s="703"/>
      <c r="B265" s="689"/>
      <c r="C265" s="689"/>
      <c r="D265" s="217" t="s">
        <v>486</v>
      </c>
      <c r="E265" s="189" t="s">
        <v>487</v>
      </c>
      <c r="F265" s="189" t="s">
        <v>488</v>
      </c>
      <c r="G265" s="290" t="s">
        <v>489</v>
      </c>
      <c r="H265" s="648">
        <v>1</v>
      </c>
      <c r="I265" s="191">
        <v>42917</v>
      </c>
      <c r="J265" s="191">
        <v>43069</v>
      </c>
      <c r="K265" s="192">
        <f t="shared" si="47"/>
        <v>21.714285714285715</v>
      </c>
      <c r="L265" s="291" t="s">
        <v>557</v>
      </c>
      <c r="M265" s="291">
        <v>1</v>
      </c>
      <c r="N265" s="194">
        <f t="shared" si="49"/>
        <v>1</v>
      </c>
      <c r="O265" s="192">
        <f t="shared" si="50"/>
        <v>21.714285714285715</v>
      </c>
      <c r="P265" s="192">
        <f t="shared" ca="1" si="51"/>
        <v>21.714285714285715</v>
      </c>
      <c r="Q265" s="192">
        <f t="shared" ca="1" si="52"/>
        <v>21.714285714285715</v>
      </c>
      <c r="R265" s="291"/>
      <c r="S265" s="291"/>
      <c r="T265" s="658" t="s">
        <v>1298</v>
      </c>
      <c r="U265" s="193">
        <f t="shared" si="53"/>
        <v>2</v>
      </c>
      <c r="V265" s="193">
        <f t="shared" si="54"/>
        <v>0</v>
      </c>
      <c r="W265" s="309" t="str">
        <f t="shared" si="48"/>
        <v>CUMPLIDA</v>
      </c>
      <c r="X265" s="692"/>
    </row>
    <row r="266" spans="1:24" ht="381.75" customHeight="1">
      <c r="A266" s="690">
        <v>35</v>
      </c>
      <c r="B266" s="688" t="s">
        <v>381</v>
      </c>
      <c r="C266" s="688" t="s">
        <v>48</v>
      </c>
      <c r="D266" s="688" t="s">
        <v>490</v>
      </c>
      <c r="E266" s="217" t="s">
        <v>491</v>
      </c>
      <c r="F266" s="217" t="s">
        <v>492</v>
      </c>
      <c r="G266" s="213" t="s">
        <v>493</v>
      </c>
      <c r="H266" s="213">
        <v>47</v>
      </c>
      <c r="I266" s="191">
        <v>42583</v>
      </c>
      <c r="J266" s="191">
        <v>42735</v>
      </c>
      <c r="K266" s="192">
        <f t="shared" si="47"/>
        <v>21.714285714285715</v>
      </c>
      <c r="L266" s="291" t="s">
        <v>558</v>
      </c>
      <c r="M266" s="291">
        <v>47</v>
      </c>
      <c r="N266" s="194">
        <f t="shared" si="49"/>
        <v>1</v>
      </c>
      <c r="O266" s="192">
        <f t="shared" si="50"/>
        <v>21.714285714285715</v>
      </c>
      <c r="P266" s="192">
        <f t="shared" ca="1" si="51"/>
        <v>21.714285714285715</v>
      </c>
      <c r="Q266" s="192">
        <f t="shared" ca="1" si="52"/>
        <v>21.714285714285715</v>
      </c>
      <c r="R266" s="291"/>
      <c r="S266" s="291"/>
      <c r="T266" s="658" t="s">
        <v>1422</v>
      </c>
      <c r="U266" s="193">
        <f t="shared" si="53"/>
        <v>2</v>
      </c>
      <c r="V266" s="193">
        <f t="shared" si="54"/>
        <v>0</v>
      </c>
      <c r="W266" s="309" t="str">
        <f t="shared" si="48"/>
        <v>CUMPLIDA</v>
      </c>
      <c r="X266" s="692" t="str">
        <f>IF(W266&amp;W267&amp;W268="CUMPLIDA","CUMPLIDA",IF(OR(W266="VENCIDA",W267="VENCIDA",W268="VENCIDA"),"VENCIDA",IF(U266+U267+U268=6,"CUMPLIDA","EN TERMINO")))</f>
        <v>CUMPLIDA</v>
      </c>
    </row>
    <row r="267" spans="1:24" ht="214.5" customHeight="1">
      <c r="A267" s="702"/>
      <c r="B267" s="696"/>
      <c r="C267" s="696"/>
      <c r="D267" s="696"/>
      <c r="E267" s="217" t="s">
        <v>494</v>
      </c>
      <c r="F267" s="217" t="s">
        <v>495</v>
      </c>
      <c r="G267" s="213" t="s">
        <v>496</v>
      </c>
      <c r="H267" s="213">
        <v>1</v>
      </c>
      <c r="I267" s="191">
        <v>42583</v>
      </c>
      <c r="J267" s="191">
        <v>42916</v>
      </c>
      <c r="K267" s="192">
        <f t="shared" si="47"/>
        <v>47.571428571428569</v>
      </c>
      <c r="L267" s="291" t="s">
        <v>559</v>
      </c>
      <c r="M267" s="291">
        <v>1</v>
      </c>
      <c r="N267" s="194">
        <f t="shared" si="49"/>
        <v>1</v>
      </c>
      <c r="O267" s="192">
        <f t="shared" si="50"/>
        <v>47.571428571428569</v>
      </c>
      <c r="P267" s="192">
        <f t="shared" ca="1" si="51"/>
        <v>47.571428571428569</v>
      </c>
      <c r="Q267" s="192">
        <f t="shared" ca="1" si="52"/>
        <v>47.571428571428569</v>
      </c>
      <c r="R267" s="291"/>
      <c r="S267" s="291"/>
      <c r="T267" s="658" t="s">
        <v>1130</v>
      </c>
      <c r="U267" s="193">
        <f t="shared" si="53"/>
        <v>2</v>
      </c>
      <c r="V267" s="193">
        <f t="shared" si="54"/>
        <v>0</v>
      </c>
      <c r="W267" s="309" t="str">
        <f t="shared" si="48"/>
        <v>CUMPLIDA</v>
      </c>
      <c r="X267" s="692"/>
    </row>
    <row r="268" spans="1:24" ht="119.25" customHeight="1">
      <c r="A268" s="703"/>
      <c r="B268" s="689"/>
      <c r="C268" s="689"/>
      <c r="D268" s="689"/>
      <c r="E268" s="217" t="s">
        <v>497</v>
      </c>
      <c r="F268" s="217" t="s">
        <v>498</v>
      </c>
      <c r="G268" s="213" t="s">
        <v>499</v>
      </c>
      <c r="H268" s="219">
        <v>1</v>
      </c>
      <c r="I268" s="191">
        <v>42644</v>
      </c>
      <c r="J268" s="191">
        <v>42735</v>
      </c>
      <c r="K268" s="192">
        <f t="shared" si="47"/>
        <v>13</v>
      </c>
      <c r="L268" s="291" t="s">
        <v>548</v>
      </c>
      <c r="M268" s="219">
        <v>1</v>
      </c>
      <c r="N268" s="194">
        <f t="shared" si="49"/>
        <v>1</v>
      </c>
      <c r="O268" s="192">
        <f t="shared" si="50"/>
        <v>13</v>
      </c>
      <c r="P268" s="192">
        <f t="shared" ca="1" si="51"/>
        <v>13</v>
      </c>
      <c r="Q268" s="192">
        <f t="shared" ca="1" si="52"/>
        <v>13</v>
      </c>
      <c r="R268" s="291"/>
      <c r="S268" s="291"/>
      <c r="T268" s="660" t="s">
        <v>612</v>
      </c>
      <c r="U268" s="193">
        <f t="shared" si="53"/>
        <v>2</v>
      </c>
      <c r="V268" s="193">
        <f t="shared" si="54"/>
        <v>0</v>
      </c>
      <c r="W268" s="309" t="str">
        <f t="shared" si="48"/>
        <v>CUMPLIDA</v>
      </c>
      <c r="X268" s="692"/>
    </row>
    <row r="269" spans="1:24" ht="156.75" customHeight="1">
      <c r="A269" s="690">
        <v>36</v>
      </c>
      <c r="B269" s="688" t="s">
        <v>382</v>
      </c>
      <c r="C269" s="688" t="s">
        <v>48</v>
      </c>
      <c r="D269" s="688" t="s">
        <v>500</v>
      </c>
      <c r="E269" s="217" t="s">
        <v>501</v>
      </c>
      <c r="F269" s="217" t="s">
        <v>502</v>
      </c>
      <c r="G269" s="213" t="s">
        <v>448</v>
      </c>
      <c r="H269" s="649">
        <v>1</v>
      </c>
      <c r="I269" s="191">
        <v>42552</v>
      </c>
      <c r="J269" s="191">
        <v>42735</v>
      </c>
      <c r="K269" s="192">
        <f t="shared" si="47"/>
        <v>26.142857142857142</v>
      </c>
      <c r="L269" s="291" t="s">
        <v>560</v>
      </c>
      <c r="M269" s="291">
        <v>1</v>
      </c>
      <c r="N269" s="194">
        <f t="shared" si="49"/>
        <v>1</v>
      </c>
      <c r="O269" s="192">
        <f t="shared" si="50"/>
        <v>26.142857142857142</v>
      </c>
      <c r="P269" s="192">
        <f t="shared" ca="1" si="51"/>
        <v>26.142857142857142</v>
      </c>
      <c r="Q269" s="192">
        <f t="shared" ca="1" si="52"/>
        <v>26.142857142857142</v>
      </c>
      <c r="R269" s="291"/>
      <c r="S269" s="291"/>
      <c r="T269" s="661" t="s">
        <v>613</v>
      </c>
      <c r="U269" s="193">
        <f t="shared" si="53"/>
        <v>2</v>
      </c>
      <c r="V269" s="193">
        <f t="shared" si="54"/>
        <v>0</v>
      </c>
      <c r="W269" s="309" t="str">
        <f t="shared" si="48"/>
        <v>CUMPLIDA</v>
      </c>
      <c r="X269" s="701" t="str">
        <f>IF(W269&amp;W270&amp;W271&amp;W272="CUMPLIDA","CUMPLIDA",IF(OR(W269="VENCIDA",W270="VENCIDA",W271="VENCIDA",W272="VENCIDA"),"VENCIDA",IF(U269+U270+U271+U272=8,"CUMPLIDA","EN TERMINO")))</f>
        <v>CUMPLIDA</v>
      </c>
    </row>
    <row r="270" spans="1:24" ht="143.25" customHeight="1">
      <c r="A270" s="702"/>
      <c r="B270" s="696"/>
      <c r="C270" s="696"/>
      <c r="D270" s="696"/>
      <c r="E270" s="217" t="s">
        <v>503</v>
      </c>
      <c r="F270" s="217" t="s">
        <v>504</v>
      </c>
      <c r="G270" s="213" t="s">
        <v>207</v>
      </c>
      <c r="H270" s="649">
        <v>1</v>
      </c>
      <c r="I270" s="191">
        <v>42552</v>
      </c>
      <c r="J270" s="191">
        <v>42735</v>
      </c>
      <c r="K270" s="192">
        <f t="shared" si="47"/>
        <v>26.142857142857142</v>
      </c>
      <c r="L270" s="291" t="s">
        <v>561</v>
      </c>
      <c r="M270" s="291">
        <v>1</v>
      </c>
      <c r="N270" s="194">
        <f t="shared" si="49"/>
        <v>1</v>
      </c>
      <c r="O270" s="192">
        <f t="shared" si="50"/>
        <v>26.142857142857142</v>
      </c>
      <c r="P270" s="192">
        <f t="shared" ca="1" si="51"/>
        <v>26.142857142857142</v>
      </c>
      <c r="Q270" s="192">
        <f t="shared" ca="1" si="52"/>
        <v>26.142857142857142</v>
      </c>
      <c r="R270" s="291"/>
      <c r="S270" s="291"/>
      <c r="T270" s="658" t="s">
        <v>614</v>
      </c>
      <c r="U270" s="193">
        <f t="shared" si="53"/>
        <v>2</v>
      </c>
      <c r="V270" s="193">
        <f t="shared" si="54"/>
        <v>0</v>
      </c>
      <c r="W270" s="309" t="str">
        <f t="shared" si="48"/>
        <v>CUMPLIDA</v>
      </c>
      <c r="X270" s="702"/>
    </row>
    <row r="271" spans="1:24" ht="97.5" customHeight="1">
      <c r="A271" s="702"/>
      <c r="B271" s="696"/>
      <c r="C271" s="696"/>
      <c r="D271" s="696"/>
      <c r="E271" s="217" t="s">
        <v>505</v>
      </c>
      <c r="F271" s="217" t="s">
        <v>506</v>
      </c>
      <c r="G271" s="213" t="s">
        <v>507</v>
      </c>
      <c r="H271" s="213">
        <v>1</v>
      </c>
      <c r="I271" s="191">
        <v>42552</v>
      </c>
      <c r="J271" s="191">
        <v>42916</v>
      </c>
      <c r="K271" s="192">
        <f t="shared" si="47"/>
        <v>52</v>
      </c>
      <c r="L271" s="291" t="s">
        <v>560</v>
      </c>
      <c r="M271" s="291">
        <v>1</v>
      </c>
      <c r="N271" s="194">
        <f t="shared" si="49"/>
        <v>1</v>
      </c>
      <c r="O271" s="192">
        <f t="shared" si="50"/>
        <v>52</v>
      </c>
      <c r="P271" s="192">
        <f t="shared" ca="1" si="51"/>
        <v>52</v>
      </c>
      <c r="Q271" s="192">
        <f t="shared" ca="1" si="52"/>
        <v>52</v>
      </c>
      <c r="R271" s="291"/>
      <c r="S271" s="291"/>
      <c r="T271" s="661" t="s">
        <v>676</v>
      </c>
      <c r="U271" s="193">
        <f t="shared" si="53"/>
        <v>2</v>
      </c>
      <c r="V271" s="193">
        <f t="shared" si="54"/>
        <v>0</v>
      </c>
      <c r="W271" s="309" t="str">
        <f t="shared" si="48"/>
        <v>CUMPLIDA</v>
      </c>
      <c r="X271" s="702"/>
    </row>
    <row r="272" spans="1:24" ht="408" customHeight="1">
      <c r="A272" s="703"/>
      <c r="B272" s="689"/>
      <c r="C272" s="689"/>
      <c r="D272" s="689"/>
      <c r="E272" s="217" t="s">
        <v>508</v>
      </c>
      <c r="F272" s="217" t="s">
        <v>509</v>
      </c>
      <c r="G272" s="213" t="s">
        <v>510</v>
      </c>
      <c r="H272" s="219">
        <v>1</v>
      </c>
      <c r="I272" s="191">
        <v>42917</v>
      </c>
      <c r="J272" s="191">
        <v>43281</v>
      </c>
      <c r="K272" s="192">
        <f t="shared" si="47"/>
        <v>52</v>
      </c>
      <c r="L272" s="291" t="s">
        <v>562</v>
      </c>
      <c r="M272" s="219">
        <v>1</v>
      </c>
      <c r="N272" s="194">
        <f t="shared" si="49"/>
        <v>1</v>
      </c>
      <c r="O272" s="192">
        <f t="shared" si="50"/>
        <v>52</v>
      </c>
      <c r="P272" s="192">
        <f t="shared" ca="1" si="51"/>
        <v>52</v>
      </c>
      <c r="Q272" s="192">
        <f t="shared" ca="1" si="52"/>
        <v>52</v>
      </c>
      <c r="R272" s="291"/>
      <c r="S272" s="291"/>
      <c r="T272" s="658" t="s">
        <v>1497</v>
      </c>
      <c r="U272" s="193">
        <f t="shared" si="53"/>
        <v>2</v>
      </c>
      <c r="V272" s="193">
        <f t="shared" si="54"/>
        <v>0</v>
      </c>
      <c r="W272" s="309" t="str">
        <f t="shared" si="48"/>
        <v>CUMPLIDA</v>
      </c>
      <c r="X272" s="703"/>
    </row>
    <row r="273" spans="1:24" ht="111.75" customHeight="1">
      <c r="A273" s="690">
        <v>39</v>
      </c>
      <c r="B273" s="688" t="s">
        <v>383</v>
      </c>
      <c r="C273" s="688" t="s">
        <v>48</v>
      </c>
      <c r="D273" s="688" t="s">
        <v>512</v>
      </c>
      <c r="E273" s="217" t="s">
        <v>513</v>
      </c>
      <c r="F273" s="217" t="s">
        <v>514</v>
      </c>
      <c r="G273" s="213" t="s">
        <v>515</v>
      </c>
      <c r="H273" s="219">
        <v>1</v>
      </c>
      <c r="I273" s="191">
        <v>42917</v>
      </c>
      <c r="J273" s="191">
        <v>43069</v>
      </c>
      <c r="K273" s="192">
        <f t="shared" si="47"/>
        <v>21.714285714285715</v>
      </c>
      <c r="L273" s="291" t="s">
        <v>564</v>
      </c>
      <c r="M273" s="219">
        <v>1</v>
      </c>
      <c r="N273" s="194">
        <f t="shared" si="49"/>
        <v>1</v>
      </c>
      <c r="O273" s="192">
        <f t="shared" si="50"/>
        <v>21.714285714285715</v>
      </c>
      <c r="P273" s="192">
        <f t="shared" ca="1" si="51"/>
        <v>21.714285714285715</v>
      </c>
      <c r="Q273" s="192">
        <f t="shared" ca="1" si="52"/>
        <v>21.714285714285715</v>
      </c>
      <c r="R273" s="291"/>
      <c r="S273" s="291"/>
      <c r="T273" s="658" t="s">
        <v>1481</v>
      </c>
      <c r="U273" s="193">
        <f t="shared" si="53"/>
        <v>2</v>
      </c>
      <c r="V273" s="193">
        <f t="shared" si="54"/>
        <v>0</v>
      </c>
      <c r="W273" s="309" t="str">
        <f t="shared" si="48"/>
        <v>CUMPLIDA</v>
      </c>
      <c r="X273" s="701" t="str">
        <f>IF(W273&amp;W274&amp;W275&amp;W276="CUMPLIDA","CUMPLIDA",IF(OR(W273="VENCIDA",W274="VENCIDA",W275="VENCIDA",W276="VENCIDA"),"VENCIDA",IF(U273+U274+U275+U276=8,"CUMPLIDA","EN TERMINO")))</f>
        <v>CUMPLIDA</v>
      </c>
    </row>
    <row r="274" spans="1:24" ht="300" customHeight="1">
      <c r="A274" s="702"/>
      <c r="B274" s="696"/>
      <c r="C274" s="696"/>
      <c r="D274" s="696"/>
      <c r="E274" s="217" t="s">
        <v>516</v>
      </c>
      <c r="F274" s="217" t="s">
        <v>517</v>
      </c>
      <c r="G274" s="213" t="s">
        <v>481</v>
      </c>
      <c r="H274" s="219">
        <v>1</v>
      </c>
      <c r="I274" s="191">
        <v>42917</v>
      </c>
      <c r="J274" s="191">
        <v>43069</v>
      </c>
      <c r="K274" s="192">
        <f t="shared" si="47"/>
        <v>21.714285714285715</v>
      </c>
      <c r="L274" s="291" t="s">
        <v>564</v>
      </c>
      <c r="M274" s="219">
        <v>1</v>
      </c>
      <c r="N274" s="194">
        <f t="shared" si="49"/>
        <v>1</v>
      </c>
      <c r="O274" s="192">
        <f t="shared" si="50"/>
        <v>21.714285714285715</v>
      </c>
      <c r="P274" s="192">
        <f t="shared" ca="1" si="51"/>
        <v>21.714285714285715</v>
      </c>
      <c r="Q274" s="192">
        <f t="shared" ca="1" si="52"/>
        <v>21.714285714285715</v>
      </c>
      <c r="R274" s="291"/>
      <c r="S274" s="291"/>
      <c r="T274" s="658" t="s">
        <v>1482</v>
      </c>
      <c r="U274" s="193">
        <f t="shared" si="53"/>
        <v>2</v>
      </c>
      <c r="V274" s="193">
        <f t="shared" si="54"/>
        <v>0</v>
      </c>
      <c r="W274" s="309" t="str">
        <f t="shared" si="48"/>
        <v>CUMPLIDA</v>
      </c>
      <c r="X274" s="702"/>
    </row>
    <row r="275" spans="1:24" ht="336.75" customHeight="1">
      <c r="A275" s="702"/>
      <c r="B275" s="696"/>
      <c r="C275" s="696"/>
      <c r="D275" s="696"/>
      <c r="E275" s="217" t="s">
        <v>518</v>
      </c>
      <c r="F275" s="217" t="s">
        <v>519</v>
      </c>
      <c r="G275" s="213" t="s">
        <v>520</v>
      </c>
      <c r="H275" s="213">
        <v>2</v>
      </c>
      <c r="I275" s="191">
        <v>42917</v>
      </c>
      <c r="J275" s="191">
        <v>43281</v>
      </c>
      <c r="K275" s="192">
        <f t="shared" si="47"/>
        <v>52</v>
      </c>
      <c r="L275" s="291" t="s">
        <v>565</v>
      </c>
      <c r="M275" s="301">
        <v>2</v>
      </c>
      <c r="N275" s="194">
        <f t="shared" si="49"/>
        <v>1</v>
      </c>
      <c r="O275" s="192">
        <f t="shared" si="50"/>
        <v>52</v>
      </c>
      <c r="P275" s="192">
        <f t="shared" ca="1" si="51"/>
        <v>52</v>
      </c>
      <c r="Q275" s="192">
        <f t="shared" ca="1" si="52"/>
        <v>52</v>
      </c>
      <c r="R275" s="291"/>
      <c r="S275" s="291"/>
      <c r="T275" s="658" t="s">
        <v>1489</v>
      </c>
      <c r="U275" s="193">
        <f t="shared" si="53"/>
        <v>2</v>
      </c>
      <c r="V275" s="193">
        <f t="shared" si="54"/>
        <v>0</v>
      </c>
      <c r="W275" s="309" t="str">
        <f t="shared" si="48"/>
        <v>CUMPLIDA</v>
      </c>
      <c r="X275" s="702"/>
    </row>
    <row r="276" spans="1:24" ht="139.5" customHeight="1">
      <c r="A276" s="703"/>
      <c r="B276" s="689"/>
      <c r="C276" s="689"/>
      <c r="D276" s="689"/>
      <c r="E276" s="217" t="s">
        <v>521</v>
      </c>
      <c r="F276" s="217" t="s">
        <v>509</v>
      </c>
      <c r="G276" s="213" t="s">
        <v>515</v>
      </c>
      <c r="H276" s="219">
        <v>1</v>
      </c>
      <c r="I276" s="191">
        <v>42917</v>
      </c>
      <c r="J276" s="191">
        <v>43069</v>
      </c>
      <c r="K276" s="192">
        <f t="shared" si="47"/>
        <v>21.714285714285715</v>
      </c>
      <c r="L276" s="291" t="s">
        <v>563</v>
      </c>
      <c r="M276" s="219">
        <v>1</v>
      </c>
      <c r="N276" s="194">
        <f t="shared" si="49"/>
        <v>1</v>
      </c>
      <c r="O276" s="192">
        <f t="shared" si="50"/>
        <v>21.714285714285715</v>
      </c>
      <c r="P276" s="192">
        <f t="shared" ca="1" si="51"/>
        <v>21.714285714285715</v>
      </c>
      <c r="Q276" s="192">
        <f t="shared" ca="1" si="52"/>
        <v>21.714285714285715</v>
      </c>
      <c r="R276" s="291"/>
      <c r="S276" s="291"/>
      <c r="T276" s="658" t="s">
        <v>1299</v>
      </c>
      <c r="U276" s="193">
        <f t="shared" si="53"/>
        <v>2</v>
      </c>
      <c r="V276" s="193">
        <f t="shared" si="54"/>
        <v>0</v>
      </c>
      <c r="W276" s="309" t="str">
        <f t="shared" si="48"/>
        <v>CUMPLIDA</v>
      </c>
      <c r="X276" s="703"/>
    </row>
    <row r="277" spans="1:24" ht="121.5" customHeight="1">
      <c r="A277" s="690">
        <v>40</v>
      </c>
      <c r="B277" s="688" t="s">
        <v>384</v>
      </c>
      <c r="C277" s="688" t="s">
        <v>48</v>
      </c>
      <c r="D277" s="688" t="s">
        <v>512</v>
      </c>
      <c r="E277" s="217" t="s">
        <v>513</v>
      </c>
      <c r="F277" s="217" t="s">
        <v>514</v>
      </c>
      <c r="G277" s="213" t="s">
        <v>515</v>
      </c>
      <c r="H277" s="219">
        <v>1</v>
      </c>
      <c r="I277" s="191">
        <v>42917</v>
      </c>
      <c r="J277" s="191">
        <v>43069</v>
      </c>
      <c r="K277" s="192">
        <f t="shared" si="47"/>
        <v>21.714285714285715</v>
      </c>
      <c r="L277" s="291" t="s">
        <v>564</v>
      </c>
      <c r="M277" s="219">
        <v>1</v>
      </c>
      <c r="N277" s="194">
        <f t="shared" si="49"/>
        <v>1</v>
      </c>
      <c r="O277" s="192">
        <f t="shared" si="50"/>
        <v>21.714285714285715</v>
      </c>
      <c r="P277" s="192">
        <f t="shared" ca="1" si="51"/>
        <v>21.714285714285715</v>
      </c>
      <c r="Q277" s="192">
        <f t="shared" ca="1" si="52"/>
        <v>21.714285714285715</v>
      </c>
      <c r="R277" s="291"/>
      <c r="S277" s="291"/>
      <c r="T277" s="658" t="s">
        <v>1456</v>
      </c>
      <c r="U277" s="193">
        <f t="shared" si="53"/>
        <v>2</v>
      </c>
      <c r="V277" s="193">
        <f t="shared" si="54"/>
        <v>0</v>
      </c>
      <c r="W277" s="309" t="str">
        <f t="shared" si="48"/>
        <v>CUMPLIDA</v>
      </c>
      <c r="X277" s="701" t="str">
        <f>IF(W277&amp;W278&amp;W279&amp;W280="CUMPLIDA","CUMPLIDA",IF(OR(W277="VENCIDA",W278="VENCIDA",W279="VENCIDA",W280="VENCIDA"),"VENCIDA",IF(U277+U278+U279+U280=8,"CUMPLIDA","EN TERMINO")))</f>
        <v>CUMPLIDA</v>
      </c>
    </row>
    <row r="278" spans="1:24" ht="222.75" customHeight="1">
      <c r="A278" s="702"/>
      <c r="B278" s="696"/>
      <c r="C278" s="696"/>
      <c r="D278" s="696"/>
      <c r="E278" s="217" t="s">
        <v>516</v>
      </c>
      <c r="F278" s="217" t="s">
        <v>522</v>
      </c>
      <c r="G278" s="213" t="s">
        <v>481</v>
      </c>
      <c r="H278" s="219">
        <v>1</v>
      </c>
      <c r="I278" s="191">
        <v>42917</v>
      </c>
      <c r="J278" s="191">
        <v>43281</v>
      </c>
      <c r="K278" s="192">
        <f t="shared" si="47"/>
        <v>52</v>
      </c>
      <c r="L278" s="291" t="s">
        <v>564</v>
      </c>
      <c r="M278" s="219">
        <v>1</v>
      </c>
      <c r="N278" s="194">
        <f t="shared" si="49"/>
        <v>1</v>
      </c>
      <c r="O278" s="192">
        <f t="shared" si="50"/>
        <v>52</v>
      </c>
      <c r="P278" s="192">
        <f t="shared" ca="1" si="51"/>
        <v>52</v>
      </c>
      <c r="Q278" s="192">
        <f t="shared" ca="1" si="52"/>
        <v>52</v>
      </c>
      <c r="R278" s="291"/>
      <c r="S278" s="291"/>
      <c r="T278" s="658" t="s">
        <v>1490</v>
      </c>
      <c r="U278" s="193">
        <f t="shared" si="53"/>
        <v>2</v>
      </c>
      <c r="V278" s="193">
        <f t="shared" si="54"/>
        <v>0</v>
      </c>
      <c r="W278" s="309" t="str">
        <f t="shared" si="48"/>
        <v>CUMPLIDA</v>
      </c>
      <c r="X278" s="702"/>
    </row>
    <row r="279" spans="1:24" ht="212.25" customHeight="1">
      <c r="A279" s="702"/>
      <c r="B279" s="696"/>
      <c r="C279" s="696"/>
      <c r="D279" s="696"/>
      <c r="E279" s="217" t="s">
        <v>518</v>
      </c>
      <c r="F279" s="217" t="s">
        <v>519</v>
      </c>
      <c r="G279" s="213" t="s">
        <v>520</v>
      </c>
      <c r="H279" s="213">
        <v>2</v>
      </c>
      <c r="I279" s="191">
        <v>42917</v>
      </c>
      <c r="J279" s="191">
        <v>43281</v>
      </c>
      <c r="K279" s="192">
        <f t="shared" si="47"/>
        <v>52</v>
      </c>
      <c r="L279" s="291" t="s">
        <v>565</v>
      </c>
      <c r="M279" s="622">
        <v>2</v>
      </c>
      <c r="N279" s="194">
        <f t="shared" si="49"/>
        <v>1</v>
      </c>
      <c r="O279" s="192">
        <f t="shared" si="50"/>
        <v>52</v>
      </c>
      <c r="P279" s="192">
        <f t="shared" ca="1" si="51"/>
        <v>52</v>
      </c>
      <c r="Q279" s="192">
        <f t="shared" ca="1" si="52"/>
        <v>52</v>
      </c>
      <c r="R279" s="291"/>
      <c r="S279" s="291"/>
      <c r="T279" s="658" t="s">
        <v>1491</v>
      </c>
      <c r="U279" s="193">
        <f t="shared" si="53"/>
        <v>2</v>
      </c>
      <c r="V279" s="193">
        <f t="shared" si="54"/>
        <v>0</v>
      </c>
      <c r="W279" s="309" t="str">
        <f t="shared" si="48"/>
        <v>CUMPLIDA</v>
      </c>
      <c r="X279" s="702"/>
    </row>
    <row r="280" spans="1:24" ht="134.25" customHeight="1">
      <c r="A280" s="703"/>
      <c r="B280" s="689"/>
      <c r="C280" s="689"/>
      <c r="D280" s="689"/>
      <c r="E280" s="217" t="s">
        <v>521</v>
      </c>
      <c r="F280" s="217" t="s">
        <v>509</v>
      </c>
      <c r="G280" s="213" t="s">
        <v>515</v>
      </c>
      <c r="H280" s="226">
        <v>1</v>
      </c>
      <c r="I280" s="191">
        <v>42917</v>
      </c>
      <c r="J280" s="191">
        <v>43069</v>
      </c>
      <c r="K280" s="192">
        <f t="shared" si="47"/>
        <v>21.714285714285715</v>
      </c>
      <c r="L280" s="291" t="s">
        <v>563</v>
      </c>
      <c r="M280" s="226">
        <v>1</v>
      </c>
      <c r="N280" s="194">
        <f t="shared" si="49"/>
        <v>1</v>
      </c>
      <c r="O280" s="192">
        <f t="shared" si="50"/>
        <v>21.714285714285715</v>
      </c>
      <c r="P280" s="192">
        <f t="shared" ca="1" si="51"/>
        <v>21.714285714285715</v>
      </c>
      <c r="Q280" s="192">
        <f t="shared" ca="1" si="52"/>
        <v>21.714285714285715</v>
      </c>
      <c r="R280" s="291"/>
      <c r="S280" s="291"/>
      <c r="T280" s="658" t="s">
        <v>1457</v>
      </c>
      <c r="U280" s="193">
        <f t="shared" si="53"/>
        <v>2</v>
      </c>
      <c r="V280" s="193">
        <f t="shared" si="54"/>
        <v>0</v>
      </c>
      <c r="W280" s="309" t="str">
        <f t="shared" si="48"/>
        <v>CUMPLIDA</v>
      </c>
      <c r="X280" s="703"/>
    </row>
    <row r="281" spans="1:24" ht="77.25" customHeight="1">
      <c r="A281" s="690">
        <v>41</v>
      </c>
      <c r="B281" s="688" t="s">
        <v>385</v>
      </c>
      <c r="C281" s="688" t="s">
        <v>48</v>
      </c>
      <c r="D281" s="688" t="s">
        <v>523</v>
      </c>
      <c r="E281" s="217" t="s">
        <v>524</v>
      </c>
      <c r="F281" s="217" t="s">
        <v>525</v>
      </c>
      <c r="G281" s="291" t="s">
        <v>526</v>
      </c>
      <c r="H281" s="649">
        <v>12</v>
      </c>
      <c r="I281" s="191">
        <v>42522</v>
      </c>
      <c r="J281" s="191">
        <v>42551</v>
      </c>
      <c r="K281" s="192">
        <f t="shared" si="47"/>
        <v>4.1428571428571432</v>
      </c>
      <c r="L281" s="291" t="s">
        <v>562</v>
      </c>
      <c r="M281" s="291">
        <v>12</v>
      </c>
      <c r="N281" s="194">
        <f t="shared" si="49"/>
        <v>1</v>
      </c>
      <c r="O281" s="192">
        <f t="shared" si="50"/>
        <v>4.1428571428571432</v>
      </c>
      <c r="P281" s="192">
        <f t="shared" ca="1" si="51"/>
        <v>4.1428571428571432</v>
      </c>
      <c r="Q281" s="192">
        <f t="shared" ca="1" si="52"/>
        <v>4.1428571428571432</v>
      </c>
      <c r="R281" s="291"/>
      <c r="S281" s="291"/>
      <c r="T281" s="658" t="s">
        <v>540</v>
      </c>
      <c r="U281" s="193">
        <f t="shared" si="53"/>
        <v>2</v>
      </c>
      <c r="V281" s="193">
        <f t="shared" si="54"/>
        <v>0</v>
      </c>
      <c r="W281" s="309" t="str">
        <f t="shared" si="48"/>
        <v>CUMPLIDA</v>
      </c>
      <c r="X281" s="692" t="str">
        <f>IF(W281&amp;W282&amp;W283="CUMPLIDA","CUMPLIDA",IF(OR(W281="VENCIDA",W282="VENCIDA",W283="VENCIDA"),"VENCIDA",IF(U281+U282+U283=6,"CUMPLIDA","EN TERMINO")))</f>
        <v>CUMPLIDA</v>
      </c>
    </row>
    <row r="282" spans="1:24" ht="173.25" customHeight="1">
      <c r="A282" s="702"/>
      <c r="B282" s="696"/>
      <c r="C282" s="696"/>
      <c r="D282" s="696"/>
      <c r="E282" s="217" t="s">
        <v>527</v>
      </c>
      <c r="F282" s="217" t="s">
        <v>528</v>
      </c>
      <c r="G282" s="213" t="s">
        <v>515</v>
      </c>
      <c r="H282" s="242">
        <v>1</v>
      </c>
      <c r="I282" s="191">
        <v>42917</v>
      </c>
      <c r="J282" s="191">
        <v>43069</v>
      </c>
      <c r="K282" s="192">
        <f t="shared" si="47"/>
        <v>21.714285714285715</v>
      </c>
      <c r="L282" s="291" t="s">
        <v>564</v>
      </c>
      <c r="M282" s="242">
        <v>1</v>
      </c>
      <c r="N282" s="194">
        <f t="shared" si="49"/>
        <v>1</v>
      </c>
      <c r="O282" s="192">
        <f t="shared" si="50"/>
        <v>21.714285714285715</v>
      </c>
      <c r="P282" s="192">
        <f t="shared" ca="1" si="51"/>
        <v>21.714285714285715</v>
      </c>
      <c r="Q282" s="192">
        <f t="shared" ca="1" si="52"/>
        <v>21.714285714285715</v>
      </c>
      <c r="R282" s="291"/>
      <c r="S282" s="291"/>
      <c r="T282" s="658" t="s">
        <v>1300</v>
      </c>
      <c r="U282" s="193">
        <f t="shared" si="53"/>
        <v>2</v>
      </c>
      <c r="V282" s="193">
        <f t="shared" si="54"/>
        <v>0</v>
      </c>
      <c r="W282" s="309" t="str">
        <f t="shared" si="48"/>
        <v>CUMPLIDA</v>
      </c>
      <c r="X282" s="692"/>
    </row>
    <row r="283" spans="1:24" ht="153" customHeight="1">
      <c r="A283" s="703"/>
      <c r="B283" s="689"/>
      <c r="C283" s="689"/>
      <c r="D283" s="689"/>
      <c r="E283" s="217" t="s">
        <v>529</v>
      </c>
      <c r="F283" s="217" t="s">
        <v>530</v>
      </c>
      <c r="G283" s="213" t="s">
        <v>515</v>
      </c>
      <c r="H283" s="242">
        <v>1</v>
      </c>
      <c r="I283" s="191">
        <v>42917</v>
      </c>
      <c r="J283" s="191">
        <v>43069</v>
      </c>
      <c r="K283" s="192">
        <f t="shared" si="47"/>
        <v>21.714285714285715</v>
      </c>
      <c r="L283" s="291" t="s">
        <v>562</v>
      </c>
      <c r="M283" s="242">
        <v>1</v>
      </c>
      <c r="N283" s="194">
        <f t="shared" si="49"/>
        <v>1</v>
      </c>
      <c r="O283" s="192">
        <f t="shared" si="50"/>
        <v>21.714285714285715</v>
      </c>
      <c r="P283" s="192">
        <f t="shared" ca="1" si="51"/>
        <v>21.714285714285715</v>
      </c>
      <c r="Q283" s="192">
        <f t="shared" ca="1" si="52"/>
        <v>21.714285714285715</v>
      </c>
      <c r="R283" s="291"/>
      <c r="S283" s="291"/>
      <c r="T283" s="658" t="s">
        <v>1301</v>
      </c>
      <c r="U283" s="193">
        <f t="shared" si="53"/>
        <v>2</v>
      </c>
      <c r="V283" s="193">
        <f t="shared" si="54"/>
        <v>0</v>
      </c>
      <c r="W283" s="309" t="str">
        <f t="shared" si="48"/>
        <v>CUMPLIDA</v>
      </c>
      <c r="X283" s="692"/>
    </row>
    <row r="284" spans="1:24" ht="96.75" customHeight="1">
      <c r="A284" s="690">
        <v>43</v>
      </c>
      <c r="B284" s="688" t="s">
        <v>386</v>
      </c>
      <c r="C284" s="688" t="s">
        <v>48</v>
      </c>
      <c r="D284" s="688" t="s">
        <v>531</v>
      </c>
      <c r="E284" s="217" t="s">
        <v>513</v>
      </c>
      <c r="F284" s="217" t="s">
        <v>514</v>
      </c>
      <c r="G284" s="213" t="s">
        <v>515</v>
      </c>
      <c r="H284" s="219">
        <v>1</v>
      </c>
      <c r="I284" s="191">
        <v>42917</v>
      </c>
      <c r="J284" s="191">
        <v>43281</v>
      </c>
      <c r="K284" s="192">
        <f t="shared" si="47"/>
        <v>52</v>
      </c>
      <c r="L284" s="291" t="s">
        <v>564</v>
      </c>
      <c r="M284" s="219">
        <v>1</v>
      </c>
      <c r="N284" s="194">
        <f t="shared" si="49"/>
        <v>1</v>
      </c>
      <c r="O284" s="192">
        <f t="shared" si="50"/>
        <v>52</v>
      </c>
      <c r="P284" s="192">
        <f t="shared" ca="1" si="51"/>
        <v>52</v>
      </c>
      <c r="Q284" s="192">
        <f t="shared" ca="1" si="52"/>
        <v>52</v>
      </c>
      <c r="R284" s="291"/>
      <c r="S284" s="291"/>
      <c r="T284" s="658" t="s">
        <v>1492</v>
      </c>
      <c r="U284" s="193">
        <f t="shared" si="53"/>
        <v>2</v>
      </c>
      <c r="V284" s="193">
        <f t="shared" si="54"/>
        <v>0</v>
      </c>
      <c r="W284" s="309" t="str">
        <f t="shared" si="48"/>
        <v>CUMPLIDA</v>
      </c>
      <c r="X284" s="701" t="str">
        <f>IF(W284&amp;W285&amp;W286&amp;W287="CUMPLIDA","CUMPLIDA",IF(OR(W284="VENCIDA",W285="VENCIDA",W286="VENCIDA",W287="VENCIDA"),"VENCIDA",IF(U284+U285+U286+U287=8,"CUMPLIDA","EN TERMINO")))</f>
        <v>CUMPLIDA</v>
      </c>
    </row>
    <row r="285" spans="1:24" ht="409.6" customHeight="1">
      <c r="A285" s="702"/>
      <c r="B285" s="696"/>
      <c r="C285" s="696"/>
      <c r="D285" s="696"/>
      <c r="E285" s="217" t="s">
        <v>516</v>
      </c>
      <c r="F285" s="217" t="s">
        <v>522</v>
      </c>
      <c r="G285" s="213" t="s">
        <v>481</v>
      </c>
      <c r="H285" s="219">
        <v>1</v>
      </c>
      <c r="I285" s="191">
        <v>42917</v>
      </c>
      <c r="J285" s="191">
        <v>43281</v>
      </c>
      <c r="K285" s="192">
        <f t="shared" si="47"/>
        <v>52</v>
      </c>
      <c r="L285" s="291" t="s">
        <v>564</v>
      </c>
      <c r="M285" s="219">
        <v>1</v>
      </c>
      <c r="N285" s="194">
        <f t="shared" si="49"/>
        <v>1</v>
      </c>
      <c r="O285" s="192">
        <f t="shared" si="50"/>
        <v>52</v>
      </c>
      <c r="P285" s="192">
        <f t="shared" ca="1" si="51"/>
        <v>52</v>
      </c>
      <c r="Q285" s="192">
        <f t="shared" ca="1" si="52"/>
        <v>52</v>
      </c>
      <c r="R285" s="291"/>
      <c r="S285" s="291"/>
      <c r="T285" s="658" t="s">
        <v>1493</v>
      </c>
      <c r="U285" s="193">
        <f t="shared" si="53"/>
        <v>2</v>
      </c>
      <c r="V285" s="193">
        <f t="shared" si="54"/>
        <v>0</v>
      </c>
      <c r="W285" s="309" t="str">
        <f t="shared" si="48"/>
        <v>CUMPLIDA</v>
      </c>
      <c r="X285" s="702"/>
    </row>
    <row r="286" spans="1:24" ht="258" customHeight="1">
      <c r="A286" s="702"/>
      <c r="B286" s="696"/>
      <c r="C286" s="696"/>
      <c r="D286" s="696"/>
      <c r="E286" s="217" t="s">
        <v>518</v>
      </c>
      <c r="F286" s="217" t="s">
        <v>519</v>
      </c>
      <c r="G286" s="213" t="s">
        <v>532</v>
      </c>
      <c r="H286" s="213">
        <v>2</v>
      </c>
      <c r="I286" s="191">
        <v>42917</v>
      </c>
      <c r="J286" s="191">
        <v>43281</v>
      </c>
      <c r="K286" s="192">
        <f t="shared" si="47"/>
        <v>52</v>
      </c>
      <c r="L286" s="291" t="s">
        <v>565</v>
      </c>
      <c r="M286" s="301">
        <v>2</v>
      </c>
      <c r="N286" s="194">
        <f t="shared" si="49"/>
        <v>1</v>
      </c>
      <c r="O286" s="192">
        <f t="shared" si="50"/>
        <v>52</v>
      </c>
      <c r="P286" s="192">
        <f t="shared" ca="1" si="51"/>
        <v>52</v>
      </c>
      <c r="Q286" s="192">
        <f t="shared" ca="1" si="52"/>
        <v>52</v>
      </c>
      <c r="R286" s="291"/>
      <c r="S286" s="291"/>
      <c r="T286" s="658" t="s">
        <v>1494</v>
      </c>
      <c r="U286" s="193">
        <f t="shared" si="53"/>
        <v>2</v>
      </c>
      <c r="V286" s="193">
        <f t="shared" si="54"/>
        <v>0</v>
      </c>
      <c r="W286" s="309" t="str">
        <f t="shared" si="48"/>
        <v>CUMPLIDA</v>
      </c>
      <c r="X286" s="702"/>
    </row>
    <row r="287" spans="1:24" ht="212.25" customHeight="1">
      <c r="A287" s="703"/>
      <c r="B287" s="689"/>
      <c r="C287" s="689"/>
      <c r="D287" s="689"/>
      <c r="E287" s="217" t="s">
        <v>521</v>
      </c>
      <c r="F287" s="217" t="s">
        <v>509</v>
      </c>
      <c r="G287" s="213" t="s">
        <v>291</v>
      </c>
      <c r="H287" s="226">
        <v>1</v>
      </c>
      <c r="I287" s="191">
        <v>42917</v>
      </c>
      <c r="J287" s="191">
        <v>43281</v>
      </c>
      <c r="K287" s="192">
        <f t="shared" si="47"/>
        <v>52</v>
      </c>
      <c r="L287" s="291" t="s">
        <v>562</v>
      </c>
      <c r="M287" s="226">
        <v>1</v>
      </c>
      <c r="N287" s="194">
        <f t="shared" si="49"/>
        <v>1</v>
      </c>
      <c r="O287" s="192">
        <f t="shared" si="50"/>
        <v>52</v>
      </c>
      <c r="P287" s="192">
        <f t="shared" ca="1" si="51"/>
        <v>52</v>
      </c>
      <c r="Q287" s="192">
        <f t="shared" ca="1" si="52"/>
        <v>52</v>
      </c>
      <c r="R287" s="291"/>
      <c r="S287" s="291"/>
      <c r="T287" s="658" t="s">
        <v>1495</v>
      </c>
      <c r="U287" s="193">
        <f t="shared" si="53"/>
        <v>2</v>
      </c>
      <c r="V287" s="193">
        <f t="shared" si="54"/>
        <v>0</v>
      </c>
      <c r="W287" s="309" t="str">
        <f t="shared" si="48"/>
        <v>CUMPLIDA</v>
      </c>
      <c r="X287" s="703"/>
    </row>
    <row r="288" spans="1:24" ht="183" customHeight="1">
      <c r="A288" s="690">
        <v>45</v>
      </c>
      <c r="B288" s="751" t="s">
        <v>387</v>
      </c>
      <c r="C288" s="688" t="s">
        <v>48</v>
      </c>
      <c r="D288" s="688" t="s">
        <v>1000</v>
      </c>
      <c r="E288" s="688" t="s">
        <v>1001</v>
      </c>
      <c r="F288" s="189" t="s">
        <v>1002</v>
      </c>
      <c r="G288" s="213" t="s">
        <v>1003</v>
      </c>
      <c r="H288" s="219">
        <v>1</v>
      </c>
      <c r="I288" s="218">
        <v>43009</v>
      </c>
      <c r="J288" s="191">
        <v>43373</v>
      </c>
      <c r="K288" s="192">
        <f t="shared" si="47"/>
        <v>52</v>
      </c>
      <c r="L288" s="291" t="s">
        <v>564</v>
      </c>
      <c r="M288" s="219">
        <v>1</v>
      </c>
      <c r="N288" s="194">
        <f t="shared" si="49"/>
        <v>1</v>
      </c>
      <c r="O288" s="192">
        <f t="shared" si="50"/>
        <v>52</v>
      </c>
      <c r="P288" s="192">
        <f t="shared" ca="1" si="51"/>
        <v>52</v>
      </c>
      <c r="Q288" s="192">
        <f t="shared" ca="1" si="52"/>
        <v>52</v>
      </c>
      <c r="R288" s="291"/>
      <c r="S288" s="291"/>
      <c r="T288" s="658" t="s">
        <v>1897</v>
      </c>
      <c r="U288" s="193">
        <f t="shared" si="53"/>
        <v>2</v>
      </c>
      <c r="V288" s="193">
        <f t="shared" si="54"/>
        <v>0</v>
      </c>
      <c r="W288" s="309" t="str">
        <f t="shared" si="48"/>
        <v>CUMPLIDA</v>
      </c>
      <c r="X288" s="692" t="str">
        <f>IF(W288&amp;W289="CUMPLIDA","CUMPLIDA",IF(OR(W288="VENCIDA",W289="VENCIDA"),"VENCIDA",IF(U288+U289=4,"CUMPLIDA","EN TERMINO")))</f>
        <v>CUMPLIDA</v>
      </c>
    </row>
    <row r="289" spans="1:24" ht="279.75" customHeight="1">
      <c r="A289" s="702"/>
      <c r="B289" s="778"/>
      <c r="C289" s="696"/>
      <c r="D289" s="696"/>
      <c r="E289" s="689"/>
      <c r="F289" s="189" t="s">
        <v>1046</v>
      </c>
      <c r="G289" s="213" t="s">
        <v>1003</v>
      </c>
      <c r="H289" s="226">
        <v>1</v>
      </c>
      <c r="I289" s="218">
        <v>43009</v>
      </c>
      <c r="J289" s="191">
        <v>43373</v>
      </c>
      <c r="K289" s="192">
        <f t="shared" si="47"/>
        <v>52</v>
      </c>
      <c r="L289" s="291" t="s">
        <v>563</v>
      </c>
      <c r="M289" s="226">
        <v>1</v>
      </c>
      <c r="N289" s="194">
        <f t="shared" si="49"/>
        <v>1</v>
      </c>
      <c r="O289" s="192">
        <f t="shared" si="50"/>
        <v>52</v>
      </c>
      <c r="P289" s="192">
        <f t="shared" ca="1" si="51"/>
        <v>52</v>
      </c>
      <c r="Q289" s="192">
        <f t="shared" ca="1" si="52"/>
        <v>52</v>
      </c>
      <c r="R289" s="291"/>
      <c r="S289" s="291"/>
      <c r="T289" s="658" t="s">
        <v>1894</v>
      </c>
      <c r="U289" s="193">
        <f t="shared" si="53"/>
        <v>2</v>
      </c>
      <c r="V289" s="193">
        <f t="shared" si="54"/>
        <v>0</v>
      </c>
      <c r="W289" s="309" t="str">
        <f t="shared" si="48"/>
        <v>CUMPLIDA</v>
      </c>
      <c r="X289" s="692"/>
    </row>
    <row r="290" spans="1:24" ht="223.5" customHeight="1">
      <c r="A290" s="690">
        <v>46</v>
      </c>
      <c r="B290" s="751" t="s">
        <v>388</v>
      </c>
      <c r="C290" s="688" t="s">
        <v>48</v>
      </c>
      <c r="D290" s="688" t="s">
        <v>1004</v>
      </c>
      <c r="E290" s="688" t="s">
        <v>1001</v>
      </c>
      <c r="F290" s="188" t="s">
        <v>1005</v>
      </c>
      <c r="G290" s="213" t="s">
        <v>1003</v>
      </c>
      <c r="H290" s="226">
        <v>1</v>
      </c>
      <c r="I290" s="218">
        <v>43009</v>
      </c>
      <c r="J290" s="191">
        <v>43373</v>
      </c>
      <c r="K290" s="192">
        <f t="shared" si="47"/>
        <v>52</v>
      </c>
      <c r="L290" s="291" t="s">
        <v>564</v>
      </c>
      <c r="M290" s="226">
        <v>1</v>
      </c>
      <c r="N290" s="194">
        <f t="shared" si="49"/>
        <v>1</v>
      </c>
      <c r="O290" s="192">
        <f t="shared" si="50"/>
        <v>52</v>
      </c>
      <c r="P290" s="192">
        <f t="shared" ca="1" si="51"/>
        <v>52</v>
      </c>
      <c r="Q290" s="192">
        <f t="shared" ca="1" si="52"/>
        <v>52</v>
      </c>
      <c r="R290" s="291"/>
      <c r="S290" s="291"/>
      <c r="T290" s="658" t="s">
        <v>1893</v>
      </c>
      <c r="U290" s="193">
        <f t="shared" si="53"/>
        <v>2</v>
      </c>
      <c r="V290" s="193">
        <f t="shared" si="54"/>
        <v>0</v>
      </c>
      <c r="W290" s="309" t="str">
        <f t="shared" si="48"/>
        <v>CUMPLIDA</v>
      </c>
      <c r="X290" s="692" t="str">
        <f>IF(W290&amp;W291="CUMPLIDA","CUMPLIDA",IF(OR(W290="VENCIDA",W291="VENCIDA"),"VENCIDA",IF(U290+U291=4,"CUMPLIDA","EN TERMINO")))</f>
        <v>CUMPLIDA</v>
      </c>
    </row>
    <row r="291" spans="1:24" ht="186.75" customHeight="1">
      <c r="A291" s="702"/>
      <c r="B291" s="778"/>
      <c r="C291" s="696"/>
      <c r="D291" s="689"/>
      <c r="E291" s="689"/>
      <c r="F291" s="503" t="s">
        <v>1046</v>
      </c>
      <c r="G291" s="213" t="s">
        <v>1003</v>
      </c>
      <c r="H291" s="226">
        <v>1</v>
      </c>
      <c r="I291" s="218">
        <v>43009</v>
      </c>
      <c r="J291" s="191">
        <v>43373</v>
      </c>
      <c r="K291" s="192">
        <f t="shared" si="47"/>
        <v>52</v>
      </c>
      <c r="L291" s="291" t="s">
        <v>566</v>
      </c>
      <c r="M291" s="226">
        <v>1</v>
      </c>
      <c r="N291" s="194">
        <f t="shared" si="49"/>
        <v>1</v>
      </c>
      <c r="O291" s="192">
        <f t="shared" si="50"/>
        <v>52</v>
      </c>
      <c r="P291" s="192">
        <f t="shared" ca="1" si="51"/>
        <v>52</v>
      </c>
      <c r="Q291" s="192">
        <f t="shared" ca="1" si="52"/>
        <v>52</v>
      </c>
      <c r="R291" s="291"/>
      <c r="S291" s="291"/>
      <c r="T291" s="658" t="s">
        <v>1895</v>
      </c>
      <c r="U291" s="193">
        <f t="shared" si="53"/>
        <v>2</v>
      </c>
      <c r="V291" s="193">
        <f t="shared" si="54"/>
        <v>0</v>
      </c>
      <c r="W291" s="309" t="str">
        <f t="shared" si="48"/>
        <v>CUMPLIDA</v>
      </c>
      <c r="X291" s="692"/>
    </row>
    <row r="292" spans="1:24" ht="195" customHeight="1">
      <c r="A292" s="196">
        <v>47</v>
      </c>
      <c r="B292" s="189" t="s">
        <v>1349</v>
      </c>
      <c r="C292" s="189" t="s">
        <v>48</v>
      </c>
      <c r="D292" s="189" t="s">
        <v>533</v>
      </c>
      <c r="E292" s="195" t="s">
        <v>534</v>
      </c>
      <c r="F292" s="195" t="s">
        <v>535</v>
      </c>
      <c r="G292" s="291" t="s">
        <v>536</v>
      </c>
      <c r="H292" s="649">
        <v>3</v>
      </c>
      <c r="I292" s="191">
        <v>42552</v>
      </c>
      <c r="J292" s="191">
        <v>42916</v>
      </c>
      <c r="K292" s="192">
        <f t="shared" si="47"/>
        <v>52</v>
      </c>
      <c r="L292" s="291" t="s">
        <v>562</v>
      </c>
      <c r="M292" s="291">
        <v>3</v>
      </c>
      <c r="N292" s="194">
        <f t="shared" si="49"/>
        <v>1</v>
      </c>
      <c r="O292" s="192">
        <f t="shared" si="50"/>
        <v>52</v>
      </c>
      <c r="P292" s="192">
        <f t="shared" ca="1" si="51"/>
        <v>52</v>
      </c>
      <c r="Q292" s="192">
        <f t="shared" ca="1" si="52"/>
        <v>52</v>
      </c>
      <c r="R292" s="291"/>
      <c r="S292" s="291"/>
      <c r="T292" s="658" t="s">
        <v>907</v>
      </c>
      <c r="U292" s="193">
        <f t="shared" si="53"/>
        <v>2</v>
      </c>
      <c r="V292" s="193">
        <f t="shared" si="54"/>
        <v>0</v>
      </c>
      <c r="W292" s="309" t="str">
        <f t="shared" si="48"/>
        <v>CUMPLIDA</v>
      </c>
      <c r="X292" s="309" t="str">
        <f>IF(W292="CUMPLIDA","CUMPLIDA",IF(W292="EN TERMINO","EN TERMINO","VENCIDA"))</f>
        <v>CUMPLIDA</v>
      </c>
    </row>
    <row r="293" spans="1:24" ht="132" customHeight="1">
      <c r="A293" s="196">
        <v>48</v>
      </c>
      <c r="B293" s="189" t="s">
        <v>389</v>
      </c>
      <c r="C293" s="189" t="s">
        <v>48</v>
      </c>
      <c r="D293" s="189" t="s">
        <v>537</v>
      </c>
      <c r="E293" s="195" t="s">
        <v>538</v>
      </c>
      <c r="F293" s="217" t="s">
        <v>539</v>
      </c>
      <c r="G293" s="291" t="s">
        <v>511</v>
      </c>
      <c r="H293" s="206">
        <v>1</v>
      </c>
      <c r="I293" s="191">
        <v>42552</v>
      </c>
      <c r="J293" s="191">
        <v>42916</v>
      </c>
      <c r="K293" s="192">
        <f t="shared" si="47"/>
        <v>52</v>
      </c>
      <c r="L293" s="291" t="s">
        <v>562</v>
      </c>
      <c r="M293" s="206">
        <v>1</v>
      </c>
      <c r="N293" s="194">
        <f t="shared" si="49"/>
        <v>1</v>
      </c>
      <c r="O293" s="192">
        <f t="shared" si="50"/>
        <v>52</v>
      </c>
      <c r="P293" s="192">
        <f t="shared" ca="1" si="51"/>
        <v>52</v>
      </c>
      <c r="Q293" s="192">
        <f t="shared" ca="1" si="52"/>
        <v>52</v>
      </c>
      <c r="R293" s="291"/>
      <c r="S293" s="291"/>
      <c r="T293" s="658" t="s">
        <v>615</v>
      </c>
      <c r="U293" s="193">
        <f t="shared" si="53"/>
        <v>2</v>
      </c>
      <c r="V293" s="193">
        <f t="shared" si="54"/>
        <v>0</v>
      </c>
      <c r="W293" s="309" t="str">
        <f t="shared" si="48"/>
        <v>CUMPLIDA</v>
      </c>
      <c r="X293" s="309" t="str">
        <f>IF(W293="CUMPLIDA","CUMPLIDA",IF(W293="EN TERMINO","EN TERMINO","VENCIDA"))</f>
        <v>CUMPLIDA</v>
      </c>
    </row>
    <row r="294" spans="1:24" ht="18">
      <c r="A294" s="197" t="s">
        <v>29</v>
      </c>
      <c r="B294" s="197"/>
      <c r="C294" s="198"/>
      <c r="D294" s="197"/>
      <c r="E294" s="197"/>
      <c r="F294" s="199"/>
      <c r="G294" s="199"/>
      <c r="H294" s="199"/>
      <c r="I294" s="232"/>
      <c r="J294" s="232"/>
      <c r="K294" s="201"/>
      <c r="L294" s="202"/>
      <c r="M294" s="202"/>
      <c r="N294" s="203"/>
      <c r="O294" s="201"/>
      <c r="P294" s="201"/>
      <c r="Q294" s="233"/>
      <c r="R294" s="202"/>
      <c r="S294" s="202"/>
      <c r="T294" s="657"/>
      <c r="U294" s="202"/>
      <c r="V294" s="202"/>
      <c r="W294" s="202"/>
      <c r="X294" s="204"/>
    </row>
    <row r="295" spans="1:24" ht="126.75" customHeight="1">
      <c r="A295" s="755">
        <v>1</v>
      </c>
      <c r="B295" s="763" t="s">
        <v>1165</v>
      </c>
      <c r="C295" s="754" t="s">
        <v>31</v>
      </c>
      <c r="D295" s="754" t="s">
        <v>32</v>
      </c>
      <c r="E295" s="754" t="s">
        <v>33</v>
      </c>
      <c r="F295" s="237" t="s">
        <v>1166</v>
      </c>
      <c r="G295" s="190" t="s">
        <v>35</v>
      </c>
      <c r="H295" s="190">
        <v>1</v>
      </c>
      <c r="I295" s="191">
        <v>42522</v>
      </c>
      <c r="J295" s="191">
        <v>42887</v>
      </c>
      <c r="K295" s="192">
        <f t="shared" ref="K295:K360" si="55">(+J295-I295)/7</f>
        <v>52.142857142857146</v>
      </c>
      <c r="L295" s="291" t="s">
        <v>1100</v>
      </c>
      <c r="M295" s="291">
        <v>1</v>
      </c>
      <c r="N295" s="194">
        <f>IF(M295/H295&gt;1,1,+M295/H295)</f>
        <v>1</v>
      </c>
      <c r="O295" s="192">
        <f>+K295*N295</f>
        <v>52.142857142857146</v>
      </c>
      <c r="P295" s="192">
        <f ca="1">IF(J295&lt;=$R$7,O295,0)</f>
        <v>52.142857142857146</v>
      </c>
      <c r="Q295" s="192">
        <f ca="1">IF($R$7&gt;=J295,K295,0)</f>
        <v>52.142857142857146</v>
      </c>
      <c r="R295" s="291"/>
      <c r="S295" s="291"/>
      <c r="T295" s="658" t="s">
        <v>908</v>
      </c>
      <c r="U295" s="193">
        <f>IF(N295=100%,2,0)</f>
        <v>2</v>
      </c>
      <c r="V295" s="193">
        <f>IF(J295&lt;$T$2,0,1)</f>
        <v>0</v>
      </c>
      <c r="W295" s="309" t="str">
        <f t="shared" ref="W295:W360" si="56">IF(U295+V295&gt;1,"CUMPLIDA",IF(V295=1,"EN TERMINO","VENCIDA"))</f>
        <v>CUMPLIDA</v>
      </c>
      <c r="X295" s="692" t="str">
        <f>IF(W295&amp;W296="CUMPLIDA","CUMPLIDA",IF(OR(W295="VENCIDA",W296="VENCIDA"),"VENCIDA",IF(U295+U296=4,"CUMPLIDA","EN TERMINO")))</f>
        <v>CUMPLIDA</v>
      </c>
    </row>
    <row r="296" spans="1:24" ht="281.25" customHeight="1">
      <c r="A296" s="755"/>
      <c r="B296" s="763"/>
      <c r="C296" s="754"/>
      <c r="D296" s="754"/>
      <c r="E296" s="754"/>
      <c r="F296" s="237" t="s">
        <v>37</v>
      </c>
      <c r="G296" s="190" t="s">
        <v>38</v>
      </c>
      <c r="H296" s="190">
        <v>1</v>
      </c>
      <c r="I296" s="191">
        <v>42522</v>
      </c>
      <c r="J296" s="191">
        <v>42735</v>
      </c>
      <c r="K296" s="192">
        <f t="shared" si="55"/>
        <v>30.428571428571427</v>
      </c>
      <c r="L296" s="291" t="s">
        <v>1100</v>
      </c>
      <c r="M296" s="291">
        <v>1</v>
      </c>
      <c r="N296" s="194">
        <f>IF(M296/H296&gt;1,1,+M296/H296)</f>
        <v>1</v>
      </c>
      <c r="O296" s="192">
        <f t="shared" ref="O296:O359" si="57">+K296*N296</f>
        <v>30.428571428571427</v>
      </c>
      <c r="P296" s="192">
        <f t="shared" ref="P296:P359" ca="1" si="58">IF(J296&lt;=$R$7,O296,0)</f>
        <v>30.428571428571427</v>
      </c>
      <c r="Q296" s="192">
        <f t="shared" ref="Q296:Q359" ca="1" si="59">IF($R$7&gt;=J296,K296,0)</f>
        <v>30.428571428571427</v>
      </c>
      <c r="R296" s="291"/>
      <c r="S296" s="291"/>
      <c r="T296" s="658" t="s">
        <v>39</v>
      </c>
      <c r="U296" s="193">
        <f>IF(N296=100%,2,0)</f>
        <v>2</v>
      </c>
      <c r="V296" s="193">
        <f>IF(J296&lt;$T$2,0,1)</f>
        <v>0</v>
      </c>
      <c r="W296" s="309" t="str">
        <f t="shared" si="56"/>
        <v>CUMPLIDA</v>
      </c>
      <c r="X296" s="692"/>
    </row>
    <row r="297" spans="1:24" ht="92.25" customHeight="1">
      <c r="A297" s="755">
        <v>2</v>
      </c>
      <c r="B297" s="779" t="s">
        <v>1350</v>
      </c>
      <c r="C297" s="779" t="s">
        <v>31</v>
      </c>
      <c r="D297" s="779" t="s">
        <v>41</v>
      </c>
      <c r="E297" s="780" t="s">
        <v>42</v>
      </c>
      <c r="F297" s="243" t="s">
        <v>43</v>
      </c>
      <c r="G297" s="244" t="s">
        <v>44</v>
      </c>
      <c r="H297" s="244">
        <v>2</v>
      </c>
      <c r="I297" s="245">
        <v>42522</v>
      </c>
      <c r="J297" s="245">
        <v>42735</v>
      </c>
      <c r="K297" s="192">
        <f t="shared" si="55"/>
        <v>30.428571428571427</v>
      </c>
      <c r="L297" s="291" t="s">
        <v>1100</v>
      </c>
      <c r="M297" s="291">
        <v>2</v>
      </c>
      <c r="N297" s="194">
        <f t="shared" ref="N297:N355" si="60">IF(M297/H297&gt;1,1,+M297/H297)</f>
        <v>1</v>
      </c>
      <c r="O297" s="192">
        <f t="shared" si="57"/>
        <v>30.428571428571427</v>
      </c>
      <c r="P297" s="192">
        <f t="shared" ca="1" si="58"/>
        <v>30.428571428571427</v>
      </c>
      <c r="Q297" s="192">
        <f t="shared" ca="1" si="59"/>
        <v>30.428571428571427</v>
      </c>
      <c r="R297" s="291"/>
      <c r="S297" s="291"/>
      <c r="T297" s="658" t="s">
        <v>672</v>
      </c>
      <c r="U297" s="193">
        <f t="shared" ref="U297:U362" si="61">IF(N297=100%,2,0)</f>
        <v>2</v>
      </c>
      <c r="V297" s="193">
        <f t="shared" ref="V297:V362" si="62">IF(J297&lt;$T$2,0,1)</f>
        <v>0</v>
      </c>
      <c r="W297" s="309" t="str">
        <f t="shared" si="56"/>
        <v>CUMPLIDA</v>
      </c>
      <c r="X297" s="692" t="str">
        <f>IF(W297&amp;W298="CUMPLIDA","CUMPLIDA",IF(OR(W297="VENCIDA",W298="VENCIDA"),"VENCIDA",IF(U297+U298=4,"CUMPLIDA","EN TERMINO")))</f>
        <v>CUMPLIDA</v>
      </c>
    </row>
    <row r="298" spans="1:24" ht="313.5">
      <c r="A298" s="755"/>
      <c r="B298" s="779"/>
      <c r="C298" s="779"/>
      <c r="D298" s="779"/>
      <c r="E298" s="754"/>
      <c r="F298" s="243" t="s">
        <v>45</v>
      </c>
      <c r="G298" s="244" t="s">
        <v>46</v>
      </c>
      <c r="H298" s="244">
        <v>1</v>
      </c>
      <c r="I298" s="245">
        <v>42552</v>
      </c>
      <c r="J298" s="245">
        <v>42735</v>
      </c>
      <c r="K298" s="192">
        <f t="shared" si="55"/>
        <v>26.142857142857142</v>
      </c>
      <c r="L298" s="291" t="s">
        <v>1100</v>
      </c>
      <c r="M298" s="291">
        <v>1</v>
      </c>
      <c r="N298" s="194">
        <f t="shared" si="60"/>
        <v>1</v>
      </c>
      <c r="O298" s="192">
        <f t="shared" si="57"/>
        <v>26.142857142857142</v>
      </c>
      <c r="P298" s="192">
        <f t="shared" ca="1" si="58"/>
        <v>26.142857142857142</v>
      </c>
      <c r="Q298" s="192">
        <f t="shared" ca="1" si="59"/>
        <v>26.142857142857142</v>
      </c>
      <c r="R298" s="291"/>
      <c r="S298" s="291"/>
      <c r="T298" s="658" t="s">
        <v>673</v>
      </c>
      <c r="U298" s="193">
        <f t="shared" si="61"/>
        <v>2</v>
      </c>
      <c r="V298" s="193">
        <f t="shared" si="62"/>
        <v>0</v>
      </c>
      <c r="W298" s="309" t="str">
        <f t="shared" si="56"/>
        <v>CUMPLIDA</v>
      </c>
      <c r="X298" s="692"/>
    </row>
    <row r="299" spans="1:24" ht="405">
      <c r="A299" s="196">
        <v>4</v>
      </c>
      <c r="B299" s="246" t="s">
        <v>1863</v>
      </c>
      <c r="C299" s="189" t="s">
        <v>48</v>
      </c>
      <c r="D299" s="189" t="s">
        <v>1167</v>
      </c>
      <c r="E299" s="217" t="s">
        <v>50</v>
      </c>
      <c r="F299" s="217" t="s">
        <v>51</v>
      </c>
      <c r="G299" s="213" t="s">
        <v>52</v>
      </c>
      <c r="H299" s="213">
        <v>1</v>
      </c>
      <c r="I299" s="214">
        <v>42401</v>
      </c>
      <c r="J299" s="214">
        <v>42735</v>
      </c>
      <c r="K299" s="192">
        <f t="shared" si="55"/>
        <v>47.714285714285715</v>
      </c>
      <c r="L299" s="291" t="s">
        <v>1100</v>
      </c>
      <c r="M299" s="291">
        <v>1</v>
      </c>
      <c r="N299" s="194">
        <f t="shared" si="60"/>
        <v>1</v>
      </c>
      <c r="O299" s="192">
        <f t="shared" si="57"/>
        <v>47.714285714285715</v>
      </c>
      <c r="P299" s="192">
        <f t="shared" ca="1" si="58"/>
        <v>47.714285714285715</v>
      </c>
      <c r="Q299" s="192">
        <f t="shared" ca="1" si="59"/>
        <v>47.714285714285715</v>
      </c>
      <c r="R299" s="291"/>
      <c r="S299" s="291"/>
      <c r="T299" s="658" t="s">
        <v>684</v>
      </c>
      <c r="U299" s="193">
        <f t="shared" si="61"/>
        <v>2</v>
      </c>
      <c r="V299" s="193">
        <f t="shared" si="62"/>
        <v>0</v>
      </c>
      <c r="W299" s="309" t="str">
        <f t="shared" si="56"/>
        <v>CUMPLIDA</v>
      </c>
      <c r="X299" s="309" t="str">
        <f>IF(W299="CUMPLIDA","CUMPLIDA",IF(W299="EN TERMINO","EN TERMINO","VENCIDA"))</f>
        <v>CUMPLIDA</v>
      </c>
    </row>
    <row r="300" spans="1:24" s="36" customFormat="1" ht="409.5">
      <c r="A300" s="196">
        <v>6</v>
      </c>
      <c r="B300" s="189" t="s">
        <v>1351</v>
      </c>
      <c r="C300" s="189" t="s">
        <v>31</v>
      </c>
      <c r="D300" s="189" t="s">
        <v>567</v>
      </c>
      <c r="E300" s="217" t="s">
        <v>568</v>
      </c>
      <c r="F300" s="217" t="s">
        <v>569</v>
      </c>
      <c r="G300" s="213" t="s">
        <v>570</v>
      </c>
      <c r="H300" s="213">
        <v>2</v>
      </c>
      <c r="I300" s="214">
        <v>42604</v>
      </c>
      <c r="J300" s="214">
        <v>42969</v>
      </c>
      <c r="K300" s="192">
        <f t="shared" si="55"/>
        <v>52.142857142857146</v>
      </c>
      <c r="L300" s="291" t="s">
        <v>1100</v>
      </c>
      <c r="M300" s="291">
        <v>2</v>
      </c>
      <c r="N300" s="194">
        <f t="shared" si="60"/>
        <v>1</v>
      </c>
      <c r="O300" s="192">
        <f t="shared" si="57"/>
        <v>52.142857142857146</v>
      </c>
      <c r="P300" s="192">
        <f t="shared" ca="1" si="58"/>
        <v>52.142857142857146</v>
      </c>
      <c r="Q300" s="192">
        <f t="shared" ca="1" si="59"/>
        <v>52.142857142857146</v>
      </c>
      <c r="R300" s="291"/>
      <c r="S300" s="291"/>
      <c r="T300" s="658" t="s">
        <v>1047</v>
      </c>
      <c r="U300" s="193">
        <f t="shared" si="61"/>
        <v>2</v>
      </c>
      <c r="V300" s="193">
        <f t="shared" si="62"/>
        <v>0</v>
      </c>
      <c r="W300" s="309" t="str">
        <f t="shared" si="56"/>
        <v>CUMPLIDA</v>
      </c>
      <c r="X300" s="309" t="str">
        <f>IF(W300="CUMPLIDA","CUMPLIDA",IF(W300="EN TERMINO","EN TERMINO","VENCIDA"))</f>
        <v>CUMPLIDA</v>
      </c>
    </row>
    <row r="301" spans="1:24" ht="409.6" customHeight="1">
      <c r="A301" s="196">
        <v>7</v>
      </c>
      <c r="B301" s="189" t="s">
        <v>1223</v>
      </c>
      <c r="C301" s="189" t="s">
        <v>48</v>
      </c>
      <c r="D301" s="189" t="s">
        <v>55</v>
      </c>
      <c r="E301" s="237" t="s">
        <v>56</v>
      </c>
      <c r="F301" s="237" t="s">
        <v>57</v>
      </c>
      <c r="G301" s="213" t="s">
        <v>58</v>
      </c>
      <c r="H301" s="190">
        <v>2</v>
      </c>
      <c r="I301" s="191">
        <v>42917</v>
      </c>
      <c r="J301" s="191">
        <v>43069</v>
      </c>
      <c r="K301" s="192">
        <f t="shared" si="55"/>
        <v>21.714285714285715</v>
      </c>
      <c r="L301" s="291" t="s">
        <v>1222</v>
      </c>
      <c r="M301" s="291">
        <v>2</v>
      </c>
      <c r="N301" s="194">
        <f>IF(M301/H301&gt;1,1,+M301/H301)</f>
        <v>1</v>
      </c>
      <c r="O301" s="192">
        <f t="shared" si="57"/>
        <v>21.714285714285715</v>
      </c>
      <c r="P301" s="192">
        <f t="shared" ca="1" si="58"/>
        <v>21.714285714285715</v>
      </c>
      <c r="Q301" s="192">
        <f t="shared" ca="1" si="59"/>
        <v>21.714285714285715</v>
      </c>
      <c r="R301" s="291"/>
      <c r="S301" s="291"/>
      <c r="T301" s="658" t="s">
        <v>1311</v>
      </c>
      <c r="U301" s="193">
        <f t="shared" si="61"/>
        <v>2</v>
      </c>
      <c r="V301" s="193">
        <f t="shared" si="62"/>
        <v>0</v>
      </c>
      <c r="W301" s="309" t="str">
        <f t="shared" si="56"/>
        <v>CUMPLIDA</v>
      </c>
      <c r="X301" s="309" t="str">
        <f>IF(W301="CUMPLIDA","CUMPLIDA",IF(W301="EN TERMINO","EN TERMINO","VENCIDA"))</f>
        <v>CUMPLIDA</v>
      </c>
    </row>
    <row r="302" spans="1:24" ht="379.5" customHeight="1">
      <c r="A302" s="755">
        <v>8</v>
      </c>
      <c r="B302" s="754" t="s">
        <v>1352</v>
      </c>
      <c r="C302" s="754" t="s">
        <v>48</v>
      </c>
      <c r="D302" s="189" t="s">
        <v>61</v>
      </c>
      <c r="E302" s="237" t="s">
        <v>62</v>
      </c>
      <c r="F302" s="237" t="s">
        <v>63</v>
      </c>
      <c r="G302" s="190" t="s">
        <v>64</v>
      </c>
      <c r="H302" s="190">
        <v>1</v>
      </c>
      <c r="I302" s="191">
        <v>42522</v>
      </c>
      <c r="J302" s="191">
        <v>42643</v>
      </c>
      <c r="K302" s="192">
        <f t="shared" si="55"/>
        <v>17.285714285714285</v>
      </c>
      <c r="L302" s="291" t="s">
        <v>1100</v>
      </c>
      <c r="M302" s="291">
        <v>1</v>
      </c>
      <c r="N302" s="194">
        <f t="shared" si="60"/>
        <v>1</v>
      </c>
      <c r="O302" s="192">
        <f t="shared" si="57"/>
        <v>17.285714285714285</v>
      </c>
      <c r="P302" s="192">
        <f t="shared" ca="1" si="58"/>
        <v>17.285714285714285</v>
      </c>
      <c r="Q302" s="192">
        <f t="shared" ca="1" si="59"/>
        <v>17.285714285714285</v>
      </c>
      <c r="R302" s="291"/>
      <c r="S302" s="291"/>
      <c r="T302" s="658" t="s">
        <v>1423</v>
      </c>
      <c r="U302" s="193">
        <f t="shared" si="61"/>
        <v>2</v>
      </c>
      <c r="V302" s="193">
        <f t="shared" si="62"/>
        <v>0</v>
      </c>
      <c r="W302" s="309" t="str">
        <f t="shared" si="56"/>
        <v>CUMPLIDA</v>
      </c>
      <c r="X302" s="692" t="str">
        <f>IF(W302&amp;W303&amp;W304&amp;W305&amp;W306&amp;W307="CUMPLIDA","CUMPLIDA",IF(OR(W302="VENCIDA",W303="VENCIDA",W304="VENCIDA",W305="VENCIDA",W306="VENCIDA",W307="VENCIDA"),"VENCIDA",IF(U302+U303+U304+U305+U306+U307=12,"CUMPLIDA","EN TERMINO")))</f>
        <v>CUMPLIDA</v>
      </c>
    </row>
    <row r="303" spans="1:24" ht="409.5">
      <c r="A303" s="755"/>
      <c r="B303" s="754"/>
      <c r="C303" s="754"/>
      <c r="D303" s="189" t="s">
        <v>1168</v>
      </c>
      <c r="E303" s="189" t="s">
        <v>66</v>
      </c>
      <c r="F303" s="189" t="s">
        <v>1169</v>
      </c>
      <c r="G303" s="290" t="s">
        <v>68</v>
      </c>
      <c r="H303" s="648">
        <v>2</v>
      </c>
      <c r="I303" s="191">
        <v>42735</v>
      </c>
      <c r="J303" s="191">
        <v>43100</v>
      </c>
      <c r="K303" s="192">
        <f t="shared" si="55"/>
        <v>52.142857142857146</v>
      </c>
      <c r="L303" s="291" t="s">
        <v>1100</v>
      </c>
      <c r="M303" s="291">
        <v>2</v>
      </c>
      <c r="N303" s="194">
        <f t="shared" si="60"/>
        <v>1</v>
      </c>
      <c r="O303" s="192">
        <f t="shared" si="57"/>
        <v>52.142857142857146</v>
      </c>
      <c r="P303" s="192">
        <f t="shared" ca="1" si="58"/>
        <v>52.142857142857146</v>
      </c>
      <c r="Q303" s="192">
        <f t="shared" ca="1" si="59"/>
        <v>52.142857142857146</v>
      </c>
      <c r="R303" s="291"/>
      <c r="S303" s="291"/>
      <c r="T303" s="658" t="s">
        <v>1315</v>
      </c>
      <c r="U303" s="193">
        <f t="shared" si="61"/>
        <v>2</v>
      </c>
      <c r="V303" s="193">
        <f t="shared" si="62"/>
        <v>0</v>
      </c>
      <c r="W303" s="309" t="str">
        <f t="shared" si="56"/>
        <v>CUMPLIDA</v>
      </c>
      <c r="X303" s="692"/>
    </row>
    <row r="304" spans="1:24" ht="267.75" customHeight="1">
      <c r="A304" s="755"/>
      <c r="B304" s="754"/>
      <c r="C304" s="754"/>
      <c r="D304" s="754" t="s">
        <v>69</v>
      </c>
      <c r="E304" s="237" t="s">
        <v>70</v>
      </c>
      <c r="F304" s="237" t="s">
        <v>71</v>
      </c>
      <c r="G304" s="190" t="s">
        <v>72</v>
      </c>
      <c r="H304" s="190">
        <v>7</v>
      </c>
      <c r="I304" s="218">
        <v>42370</v>
      </c>
      <c r="J304" s="218">
        <v>42735</v>
      </c>
      <c r="K304" s="192">
        <f t="shared" si="55"/>
        <v>52.142857142857146</v>
      </c>
      <c r="L304" s="291" t="s">
        <v>1222</v>
      </c>
      <c r="M304" s="291">
        <v>7</v>
      </c>
      <c r="N304" s="194">
        <f>IF(M304/H304&gt;1,1,+M304/H304)</f>
        <v>1</v>
      </c>
      <c r="O304" s="192">
        <f t="shared" si="57"/>
        <v>52.142857142857146</v>
      </c>
      <c r="P304" s="192">
        <f t="shared" ca="1" si="58"/>
        <v>52.142857142857146</v>
      </c>
      <c r="Q304" s="192">
        <f t="shared" ca="1" si="59"/>
        <v>52.142857142857146</v>
      </c>
      <c r="R304" s="291"/>
      <c r="S304" s="291"/>
      <c r="T304" s="658" t="s">
        <v>658</v>
      </c>
      <c r="U304" s="193">
        <f t="shared" si="61"/>
        <v>2</v>
      </c>
      <c r="V304" s="193">
        <f t="shared" si="62"/>
        <v>0</v>
      </c>
      <c r="W304" s="309" t="str">
        <f t="shared" si="56"/>
        <v>CUMPLIDA</v>
      </c>
      <c r="X304" s="692"/>
    </row>
    <row r="305" spans="1:24" ht="261.75" customHeight="1">
      <c r="A305" s="755"/>
      <c r="B305" s="754"/>
      <c r="C305" s="754"/>
      <c r="D305" s="754"/>
      <c r="E305" s="237" t="s">
        <v>70</v>
      </c>
      <c r="F305" s="237" t="s">
        <v>73</v>
      </c>
      <c r="G305" s="190" t="s">
        <v>74</v>
      </c>
      <c r="H305" s="190">
        <v>2</v>
      </c>
      <c r="I305" s="218">
        <v>42401</v>
      </c>
      <c r="J305" s="218">
        <v>42735</v>
      </c>
      <c r="K305" s="192">
        <f t="shared" si="55"/>
        <v>47.714285714285715</v>
      </c>
      <c r="L305" s="291" t="s">
        <v>1222</v>
      </c>
      <c r="M305" s="291">
        <v>2</v>
      </c>
      <c r="N305" s="194">
        <f>IF(M305/H305&gt;1,1,+M305/H305)</f>
        <v>1</v>
      </c>
      <c r="O305" s="192">
        <f t="shared" si="57"/>
        <v>47.714285714285715</v>
      </c>
      <c r="P305" s="192">
        <f t="shared" ca="1" si="58"/>
        <v>47.714285714285715</v>
      </c>
      <c r="Q305" s="192">
        <f t="shared" ca="1" si="59"/>
        <v>47.714285714285715</v>
      </c>
      <c r="R305" s="291"/>
      <c r="S305" s="291"/>
      <c r="T305" s="658" t="s">
        <v>1131</v>
      </c>
      <c r="U305" s="193">
        <f t="shared" si="61"/>
        <v>2</v>
      </c>
      <c r="V305" s="193">
        <f t="shared" si="62"/>
        <v>0</v>
      </c>
      <c r="W305" s="309" t="str">
        <f t="shared" si="56"/>
        <v>CUMPLIDA</v>
      </c>
      <c r="X305" s="692"/>
    </row>
    <row r="306" spans="1:24" ht="264" customHeight="1">
      <c r="A306" s="755"/>
      <c r="B306" s="754"/>
      <c r="C306" s="754"/>
      <c r="D306" s="754"/>
      <c r="E306" s="237" t="s">
        <v>70</v>
      </c>
      <c r="F306" s="237" t="s">
        <v>75</v>
      </c>
      <c r="G306" s="190" t="s">
        <v>76</v>
      </c>
      <c r="H306" s="190">
        <v>1</v>
      </c>
      <c r="I306" s="218">
        <v>42522</v>
      </c>
      <c r="J306" s="218">
        <v>42886</v>
      </c>
      <c r="K306" s="192">
        <f t="shared" si="55"/>
        <v>52</v>
      </c>
      <c r="L306" s="291" t="s">
        <v>1222</v>
      </c>
      <c r="M306" s="291">
        <v>1</v>
      </c>
      <c r="N306" s="194">
        <f>IF(M306/H306&gt;1,1,+M306/H306)</f>
        <v>1</v>
      </c>
      <c r="O306" s="192">
        <f t="shared" si="57"/>
        <v>52</v>
      </c>
      <c r="P306" s="192">
        <f t="shared" ca="1" si="58"/>
        <v>52</v>
      </c>
      <c r="Q306" s="192">
        <f t="shared" ca="1" si="59"/>
        <v>52</v>
      </c>
      <c r="R306" s="291"/>
      <c r="S306" s="291"/>
      <c r="T306" s="658" t="s">
        <v>619</v>
      </c>
      <c r="U306" s="193">
        <f t="shared" si="61"/>
        <v>2</v>
      </c>
      <c r="V306" s="193">
        <f t="shared" si="62"/>
        <v>0</v>
      </c>
      <c r="W306" s="309" t="str">
        <f t="shared" si="56"/>
        <v>CUMPLIDA</v>
      </c>
      <c r="X306" s="692"/>
    </row>
    <row r="307" spans="1:24" ht="107.25" customHeight="1">
      <c r="A307" s="755"/>
      <c r="B307" s="754"/>
      <c r="C307" s="754"/>
      <c r="D307" s="189" t="s">
        <v>77</v>
      </c>
      <c r="E307" s="217" t="s">
        <v>78</v>
      </c>
      <c r="F307" s="217" t="s">
        <v>79</v>
      </c>
      <c r="G307" s="213" t="s">
        <v>80</v>
      </c>
      <c r="H307" s="213">
        <v>4</v>
      </c>
      <c r="I307" s="214">
        <v>42505</v>
      </c>
      <c r="J307" s="214">
        <v>42760</v>
      </c>
      <c r="K307" s="192">
        <f t="shared" si="55"/>
        <v>36.428571428571431</v>
      </c>
      <c r="L307" s="291" t="s">
        <v>701</v>
      </c>
      <c r="M307" s="291">
        <v>4</v>
      </c>
      <c r="N307" s="194">
        <f>IF(M307/H307&gt;1,1,+M307/H307)</f>
        <v>1</v>
      </c>
      <c r="O307" s="192">
        <f t="shared" si="57"/>
        <v>36.428571428571431</v>
      </c>
      <c r="P307" s="192">
        <f t="shared" ca="1" si="58"/>
        <v>36.428571428571431</v>
      </c>
      <c r="Q307" s="192">
        <f t="shared" ca="1" si="59"/>
        <v>36.428571428571431</v>
      </c>
      <c r="R307" s="291"/>
      <c r="S307" s="291"/>
      <c r="T307" s="658" t="s">
        <v>659</v>
      </c>
      <c r="U307" s="193">
        <f t="shared" si="61"/>
        <v>2</v>
      </c>
      <c r="V307" s="193">
        <f t="shared" si="62"/>
        <v>0</v>
      </c>
      <c r="W307" s="309" t="str">
        <f t="shared" si="56"/>
        <v>CUMPLIDA</v>
      </c>
      <c r="X307" s="786"/>
    </row>
    <row r="308" spans="1:24" ht="202.5" customHeight="1">
      <c r="A308" s="196">
        <v>9</v>
      </c>
      <c r="B308" s="189" t="s">
        <v>1353</v>
      </c>
      <c r="C308" s="189" t="s">
        <v>48</v>
      </c>
      <c r="D308" s="189" t="s">
        <v>83</v>
      </c>
      <c r="E308" s="217" t="s">
        <v>84</v>
      </c>
      <c r="F308" s="217" t="s">
        <v>85</v>
      </c>
      <c r="G308" s="213" t="s">
        <v>86</v>
      </c>
      <c r="H308" s="213">
        <v>1</v>
      </c>
      <c r="I308" s="214">
        <v>42917</v>
      </c>
      <c r="J308" s="214">
        <v>43281</v>
      </c>
      <c r="K308" s="192">
        <f t="shared" si="55"/>
        <v>52</v>
      </c>
      <c r="L308" s="291" t="s">
        <v>701</v>
      </c>
      <c r="M308" s="291">
        <v>1</v>
      </c>
      <c r="N308" s="194">
        <f>IF(M308/H308&gt;1,1,+M308/H308)</f>
        <v>1</v>
      </c>
      <c r="O308" s="192">
        <f t="shared" si="57"/>
        <v>52</v>
      </c>
      <c r="P308" s="192">
        <f t="shared" ca="1" si="58"/>
        <v>52</v>
      </c>
      <c r="Q308" s="192">
        <f t="shared" ca="1" si="59"/>
        <v>52</v>
      </c>
      <c r="R308" s="291"/>
      <c r="S308" s="291"/>
      <c r="T308" s="658" t="s">
        <v>1472</v>
      </c>
      <c r="U308" s="193">
        <f t="shared" si="61"/>
        <v>2</v>
      </c>
      <c r="V308" s="193">
        <f t="shared" si="62"/>
        <v>0</v>
      </c>
      <c r="W308" s="309" t="str">
        <f t="shared" si="56"/>
        <v>CUMPLIDA</v>
      </c>
      <c r="X308" s="309" t="str">
        <f t="shared" ref="X308:X315" si="63">IF(W308="CUMPLIDA","CUMPLIDA",IF(W308="EN TERMINO","EN TERMINO","VENCIDA"))</f>
        <v>CUMPLIDA</v>
      </c>
    </row>
    <row r="309" spans="1:24" ht="73.5" customHeight="1">
      <c r="A309" s="690">
        <v>10</v>
      </c>
      <c r="B309" s="787" t="s">
        <v>1354</v>
      </c>
      <c r="C309" s="688" t="s">
        <v>31</v>
      </c>
      <c r="D309" s="688" t="s">
        <v>88</v>
      </c>
      <c r="E309" s="759" t="s">
        <v>89</v>
      </c>
      <c r="F309" s="759" t="s">
        <v>820</v>
      </c>
      <c r="G309" s="224" t="s">
        <v>935</v>
      </c>
      <c r="H309" s="222">
        <v>1</v>
      </c>
      <c r="I309" s="223">
        <v>43003</v>
      </c>
      <c r="J309" s="223">
        <v>43267</v>
      </c>
      <c r="K309" s="192">
        <f t="shared" si="55"/>
        <v>37.714285714285715</v>
      </c>
      <c r="L309" s="291" t="s">
        <v>1100</v>
      </c>
      <c r="M309" s="291">
        <v>1</v>
      </c>
      <c r="N309" s="194">
        <f t="shared" si="60"/>
        <v>1</v>
      </c>
      <c r="O309" s="192">
        <f t="shared" si="57"/>
        <v>37.714285714285715</v>
      </c>
      <c r="P309" s="192">
        <f t="shared" ca="1" si="58"/>
        <v>37.714285714285715</v>
      </c>
      <c r="Q309" s="192">
        <f t="shared" ca="1" si="59"/>
        <v>37.714285714285715</v>
      </c>
      <c r="R309" s="291"/>
      <c r="S309" s="291"/>
      <c r="T309" s="781" t="s">
        <v>1503</v>
      </c>
      <c r="U309" s="193">
        <f t="shared" si="61"/>
        <v>2</v>
      </c>
      <c r="V309" s="193">
        <f t="shared" si="62"/>
        <v>0</v>
      </c>
      <c r="W309" s="309" t="str">
        <f t="shared" si="56"/>
        <v>CUMPLIDA</v>
      </c>
      <c r="X309" s="701" t="str">
        <f>IF(W309&amp;W310&amp;W311&amp;W312="CUMPLIDA","CUMPLIDA",IF(OR(W309="VENCIDA",W310="VENCIDA",W311="VENCIDA",W312="VENCIDA"),"VENCIDA",IF(U309+U310+U311+U312=8,"CUMPLIDA","EN TERMINO")))</f>
        <v>CUMPLIDA</v>
      </c>
    </row>
    <row r="310" spans="1:24" ht="69" customHeight="1">
      <c r="A310" s="695"/>
      <c r="B310" s="788"/>
      <c r="C310" s="696"/>
      <c r="D310" s="696"/>
      <c r="E310" s="760"/>
      <c r="F310" s="760"/>
      <c r="G310" s="224" t="s">
        <v>936</v>
      </c>
      <c r="H310" s="222">
        <v>1</v>
      </c>
      <c r="I310" s="223">
        <v>43003</v>
      </c>
      <c r="J310" s="223">
        <v>43267</v>
      </c>
      <c r="K310" s="192">
        <f t="shared" si="55"/>
        <v>37.714285714285715</v>
      </c>
      <c r="L310" s="291" t="s">
        <v>1100</v>
      </c>
      <c r="M310" s="341">
        <v>1</v>
      </c>
      <c r="N310" s="194">
        <f>IF(M310/H310&gt;1,1,+M310/H310)</f>
        <v>1</v>
      </c>
      <c r="O310" s="192">
        <f t="shared" si="57"/>
        <v>37.714285714285715</v>
      </c>
      <c r="P310" s="192">
        <f t="shared" ca="1" si="58"/>
        <v>37.714285714285715</v>
      </c>
      <c r="Q310" s="192">
        <f t="shared" ca="1" si="59"/>
        <v>37.714285714285715</v>
      </c>
      <c r="R310" s="291"/>
      <c r="S310" s="291"/>
      <c r="T310" s="782"/>
      <c r="U310" s="193">
        <f>IF(N310=100%,2,0)</f>
        <v>2</v>
      </c>
      <c r="V310" s="193">
        <f>IF(J310&lt;$T$2,0,1)</f>
        <v>0</v>
      </c>
      <c r="W310" s="309" t="str">
        <f t="shared" si="56"/>
        <v>CUMPLIDA</v>
      </c>
      <c r="X310" s="702"/>
    </row>
    <row r="311" spans="1:24" ht="87" customHeight="1">
      <c r="A311" s="695"/>
      <c r="B311" s="788"/>
      <c r="C311" s="696"/>
      <c r="D311" s="696"/>
      <c r="E311" s="760"/>
      <c r="F311" s="760"/>
      <c r="G311" s="224" t="s">
        <v>937</v>
      </c>
      <c r="H311" s="222">
        <v>1</v>
      </c>
      <c r="I311" s="223">
        <v>43003</v>
      </c>
      <c r="J311" s="223">
        <v>43267</v>
      </c>
      <c r="K311" s="192">
        <f t="shared" si="55"/>
        <v>37.714285714285715</v>
      </c>
      <c r="L311" s="291" t="s">
        <v>1100</v>
      </c>
      <c r="M311" s="341">
        <v>1</v>
      </c>
      <c r="N311" s="194">
        <f>IF(M311/H311&gt;1,1,+M311/H311)</f>
        <v>1</v>
      </c>
      <c r="O311" s="192">
        <f t="shared" si="57"/>
        <v>37.714285714285715</v>
      </c>
      <c r="P311" s="192">
        <f t="shared" ca="1" si="58"/>
        <v>37.714285714285715</v>
      </c>
      <c r="Q311" s="192">
        <f t="shared" ca="1" si="59"/>
        <v>37.714285714285715</v>
      </c>
      <c r="R311" s="291"/>
      <c r="S311" s="291"/>
      <c r="T311" s="782"/>
      <c r="U311" s="193">
        <f>IF(N311=100%,2,0)</f>
        <v>2</v>
      </c>
      <c r="V311" s="193">
        <f>IF(J311&lt;$T$2,0,1)</f>
        <v>0</v>
      </c>
      <c r="W311" s="309" t="str">
        <f t="shared" si="56"/>
        <v>CUMPLIDA</v>
      </c>
      <c r="X311" s="702"/>
    </row>
    <row r="312" spans="1:24" ht="138" customHeight="1">
      <c r="A312" s="691"/>
      <c r="B312" s="789"/>
      <c r="C312" s="689"/>
      <c r="D312" s="689"/>
      <c r="E312" s="761"/>
      <c r="F312" s="761"/>
      <c r="G312" s="224" t="s">
        <v>938</v>
      </c>
      <c r="H312" s="222">
        <v>6</v>
      </c>
      <c r="I312" s="223">
        <v>43003</v>
      </c>
      <c r="J312" s="223">
        <v>43099</v>
      </c>
      <c r="K312" s="192">
        <f t="shared" si="55"/>
        <v>13.714285714285714</v>
      </c>
      <c r="L312" s="291" t="s">
        <v>1100</v>
      </c>
      <c r="M312" s="311">
        <v>6</v>
      </c>
      <c r="N312" s="194">
        <f>IF(M312/H312&gt;1,1,+M312/H312)</f>
        <v>1</v>
      </c>
      <c r="O312" s="192">
        <f t="shared" si="57"/>
        <v>13.714285714285714</v>
      </c>
      <c r="P312" s="192">
        <f t="shared" ca="1" si="58"/>
        <v>13.714285714285714</v>
      </c>
      <c r="Q312" s="192">
        <f t="shared" ca="1" si="59"/>
        <v>13.714285714285714</v>
      </c>
      <c r="R312" s="291"/>
      <c r="S312" s="291"/>
      <c r="T312" s="783"/>
      <c r="U312" s="193">
        <f>IF(N312=100%,2,0)</f>
        <v>2</v>
      </c>
      <c r="V312" s="193">
        <f>IF(J312&lt;$T$2,0,1)</f>
        <v>0</v>
      </c>
      <c r="W312" s="309" t="str">
        <f t="shared" si="56"/>
        <v>CUMPLIDA</v>
      </c>
      <c r="X312" s="703"/>
    </row>
    <row r="313" spans="1:24" ht="285">
      <c r="A313" s="196">
        <v>11</v>
      </c>
      <c r="B313" s="189" t="s">
        <v>1355</v>
      </c>
      <c r="C313" s="189" t="s">
        <v>48</v>
      </c>
      <c r="D313" s="189" t="s">
        <v>91</v>
      </c>
      <c r="E313" s="189" t="s">
        <v>92</v>
      </c>
      <c r="F313" s="189" t="s">
        <v>93</v>
      </c>
      <c r="G313" s="190" t="s">
        <v>94</v>
      </c>
      <c r="H313" s="190">
        <v>1</v>
      </c>
      <c r="I313" s="191">
        <v>42735</v>
      </c>
      <c r="J313" s="191">
        <v>42855</v>
      </c>
      <c r="K313" s="192">
        <f t="shared" si="55"/>
        <v>17.142857142857142</v>
      </c>
      <c r="L313" s="291" t="s">
        <v>1222</v>
      </c>
      <c r="M313" s="291">
        <v>1</v>
      </c>
      <c r="N313" s="194">
        <f t="shared" si="60"/>
        <v>1</v>
      </c>
      <c r="O313" s="192">
        <f t="shared" si="57"/>
        <v>17.142857142857142</v>
      </c>
      <c r="P313" s="192">
        <f t="shared" ca="1" si="58"/>
        <v>17.142857142857142</v>
      </c>
      <c r="Q313" s="192">
        <f t="shared" ca="1" si="59"/>
        <v>17.142857142857142</v>
      </c>
      <c r="R313" s="291"/>
      <c r="S313" s="291"/>
      <c r="T313" s="660" t="s">
        <v>909</v>
      </c>
      <c r="U313" s="193">
        <f t="shared" si="61"/>
        <v>2</v>
      </c>
      <c r="V313" s="193">
        <f t="shared" si="62"/>
        <v>0</v>
      </c>
      <c r="W313" s="309" t="str">
        <f>IF(U313+V313&gt;1,"CUMPLIDA",IF(V313=1,"EN TERMINO","VENCIDA"))</f>
        <v>CUMPLIDA</v>
      </c>
      <c r="X313" s="309" t="str">
        <f t="shared" si="63"/>
        <v>CUMPLIDA</v>
      </c>
    </row>
    <row r="314" spans="1:24" ht="409.5">
      <c r="A314" s="196">
        <v>12</v>
      </c>
      <c r="B314" s="569" t="s">
        <v>1170</v>
      </c>
      <c r="C314" s="189" t="s">
        <v>31</v>
      </c>
      <c r="D314" s="189" t="s">
        <v>96</v>
      </c>
      <c r="E314" s="189" t="s">
        <v>1171</v>
      </c>
      <c r="F314" s="189" t="s">
        <v>98</v>
      </c>
      <c r="G314" s="290" t="s">
        <v>99</v>
      </c>
      <c r="H314" s="648">
        <v>1</v>
      </c>
      <c r="I314" s="191">
        <v>42733</v>
      </c>
      <c r="J314" s="191">
        <v>43100</v>
      </c>
      <c r="K314" s="192">
        <f t="shared" si="55"/>
        <v>52.428571428571431</v>
      </c>
      <c r="L314" s="291" t="s">
        <v>1100</v>
      </c>
      <c r="M314" s="291">
        <v>1</v>
      </c>
      <c r="N314" s="194">
        <f t="shared" ref="N314:N319" si="64">IF(M314/H314&gt;1,1,+M314/H314)</f>
        <v>1</v>
      </c>
      <c r="O314" s="192">
        <f t="shared" si="57"/>
        <v>52.428571428571431</v>
      </c>
      <c r="P314" s="192">
        <f t="shared" ca="1" si="58"/>
        <v>52.428571428571431</v>
      </c>
      <c r="Q314" s="192">
        <f t="shared" ca="1" si="59"/>
        <v>52.428571428571431</v>
      </c>
      <c r="R314" s="291"/>
      <c r="S314" s="291"/>
      <c r="T314" s="658" t="s">
        <v>1864</v>
      </c>
      <c r="U314" s="193">
        <f t="shared" si="61"/>
        <v>2</v>
      </c>
      <c r="V314" s="193">
        <f t="shared" si="62"/>
        <v>0</v>
      </c>
      <c r="W314" s="309" t="str">
        <f t="shared" si="56"/>
        <v>CUMPLIDA</v>
      </c>
      <c r="X314" s="309" t="str">
        <f t="shared" si="63"/>
        <v>CUMPLIDA</v>
      </c>
    </row>
    <row r="315" spans="1:24" ht="405">
      <c r="A315" s="196">
        <v>13</v>
      </c>
      <c r="B315" s="189" t="s">
        <v>1172</v>
      </c>
      <c r="C315" s="189" t="s">
        <v>31</v>
      </c>
      <c r="D315" s="189" t="s">
        <v>101</v>
      </c>
      <c r="E315" s="189" t="s">
        <v>1173</v>
      </c>
      <c r="F315" s="189" t="s">
        <v>1174</v>
      </c>
      <c r="G315" s="290" t="s">
        <v>102</v>
      </c>
      <c r="H315" s="648">
        <v>1</v>
      </c>
      <c r="I315" s="191">
        <v>42733</v>
      </c>
      <c r="J315" s="191">
        <v>42916</v>
      </c>
      <c r="K315" s="192">
        <f t="shared" si="55"/>
        <v>26.142857142857142</v>
      </c>
      <c r="L315" s="291" t="s">
        <v>1100</v>
      </c>
      <c r="M315" s="291">
        <v>1</v>
      </c>
      <c r="N315" s="194">
        <f t="shared" si="64"/>
        <v>1</v>
      </c>
      <c r="O315" s="192">
        <f t="shared" si="57"/>
        <v>26.142857142857142</v>
      </c>
      <c r="P315" s="192">
        <f t="shared" ca="1" si="58"/>
        <v>26.142857142857142</v>
      </c>
      <c r="Q315" s="192">
        <f t="shared" ca="1" si="59"/>
        <v>26.142857142857142</v>
      </c>
      <c r="R315" s="291"/>
      <c r="S315" s="291"/>
      <c r="T315" s="658" t="s">
        <v>1175</v>
      </c>
      <c r="U315" s="193">
        <f t="shared" si="61"/>
        <v>2</v>
      </c>
      <c r="V315" s="193">
        <f t="shared" si="62"/>
        <v>0</v>
      </c>
      <c r="W315" s="309" t="str">
        <f t="shared" si="56"/>
        <v>CUMPLIDA</v>
      </c>
      <c r="X315" s="309" t="str">
        <f t="shared" si="63"/>
        <v>CUMPLIDA</v>
      </c>
    </row>
    <row r="316" spans="1:24" ht="320.25" customHeight="1">
      <c r="A316" s="690">
        <v>14</v>
      </c>
      <c r="B316" s="784" t="s">
        <v>1140</v>
      </c>
      <c r="C316" s="690" t="s">
        <v>31</v>
      </c>
      <c r="D316" s="688" t="s">
        <v>104</v>
      </c>
      <c r="E316" s="189" t="s">
        <v>105</v>
      </c>
      <c r="F316" s="189" t="s">
        <v>1048</v>
      </c>
      <c r="G316" s="290" t="s">
        <v>106</v>
      </c>
      <c r="H316" s="648">
        <v>1</v>
      </c>
      <c r="I316" s="191">
        <v>42961</v>
      </c>
      <c r="J316" s="191">
        <v>43312</v>
      </c>
      <c r="K316" s="192">
        <f t="shared" si="55"/>
        <v>50.142857142857146</v>
      </c>
      <c r="L316" s="291" t="s">
        <v>1226</v>
      </c>
      <c r="M316" s="298">
        <v>1</v>
      </c>
      <c r="N316" s="194">
        <f t="shared" si="64"/>
        <v>1</v>
      </c>
      <c r="O316" s="192">
        <f t="shared" si="57"/>
        <v>50.142857142857146</v>
      </c>
      <c r="P316" s="192">
        <f t="shared" ca="1" si="58"/>
        <v>50.142857142857146</v>
      </c>
      <c r="Q316" s="192">
        <f t="shared" ca="1" si="59"/>
        <v>50.142857142857146</v>
      </c>
      <c r="R316" s="298"/>
      <c r="S316" s="298"/>
      <c r="T316" s="658" t="s">
        <v>1443</v>
      </c>
      <c r="U316" s="193">
        <f t="shared" si="61"/>
        <v>2</v>
      </c>
      <c r="V316" s="193">
        <f t="shared" si="62"/>
        <v>0</v>
      </c>
      <c r="W316" s="309" t="str">
        <f t="shared" si="56"/>
        <v>CUMPLIDA</v>
      </c>
      <c r="X316" s="692" t="str">
        <f>IF(W316&amp;W317="CUMPLIDA","CUMPLIDA",IF(OR(W316="VENCIDA",W317="VENCIDA"),"VENCIDA",IF(U316+U317=4,"CUMPLIDA","EN TERMINO")))</f>
        <v>CUMPLIDA</v>
      </c>
    </row>
    <row r="317" spans="1:24" ht="218.25" customHeight="1">
      <c r="A317" s="691"/>
      <c r="B317" s="784"/>
      <c r="C317" s="691"/>
      <c r="D317" s="785"/>
      <c r="E317" s="189" t="s">
        <v>1086</v>
      </c>
      <c r="F317" s="189" t="s">
        <v>1087</v>
      </c>
      <c r="G317" s="289" t="s">
        <v>1088</v>
      </c>
      <c r="H317" s="647">
        <v>1</v>
      </c>
      <c r="I317" s="205">
        <v>43132</v>
      </c>
      <c r="J317" s="205">
        <v>43160</v>
      </c>
      <c r="K317" s="192">
        <f t="shared" si="55"/>
        <v>4</v>
      </c>
      <c r="L317" s="291" t="s">
        <v>1226</v>
      </c>
      <c r="M317" s="298">
        <v>1</v>
      </c>
      <c r="N317" s="194">
        <f t="shared" si="64"/>
        <v>1</v>
      </c>
      <c r="O317" s="192">
        <f t="shared" si="57"/>
        <v>4</v>
      </c>
      <c r="P317" s="192">
        <f t="shared" ca="1" si="58"/>
        <v>4</v>
      </c>
      <c r="Q317" s="192">
        <f t="shared" ca="1" si="59"/>
        <v>4</v>
      </c>
      <c r="R317" s="298"/>
      <c r="S317" s="298"/>
      <c r="T317" s="658" t="s">
        <v>1443</v>
      </c>
      <c r="U317" s="193">
        <f t="shared" si="61"/>
        <v>2</v>
      </c>
      <c r="V317" s="193">
        <f t="shared" si="62"/>
        <v>0</v>
      </c>
      <c r="W317" s="309" t="str">
        <f t="shared" si="56"/>
        <v>CUMPLIDA</v>
      </c>
      <c r="X317" s="692"/>
    </row>
    <row r="318" spans="1:24" ht="373.5" customHeight="1">
      <c r="A318" s="690">
        <v>16</v>
      </c>
      <c r="B318" s="688" t="s">
        <v>1507</v>
      </c>
      <c r="C318" s="690" t="s">
        <v>31</v>
      </c>
      <c r="D318" s="688" t="s">
        <v>96</v>
      </c>
      <c r="E318" s="189" t="s">
        <v>105</v>
      </c>
      <c r="F318" s="189" t="s">
        <v>1049</v>
      </c>
      <c r="G318" s="290" t="s">
        <v>106</v>
      </c>
      <c r="H318" s="648">
        <v>1</v>
      </c>
      <c r="I318" s="191">
        <v>42961</v>
      </c>
      <c r="J318" s="191">
        <v>43312</v>
      </c>
      <c r="K318" s="192">
        <f t="shared" si="55"/>
        <v>50.142857142857146</v>
      </c>
      <c r="L318" s="291" t="s">
        <v>1226</v>
      </c>
      <c r="M318" s="298">
        <v>1</v>
      </c>
      <c r="N318" s="194">
        <f t="shared" si="64"/>
        <v>1</v>
      </c>
      <c r="O318" s="192">
        <f t="shared" si="57"/>
        <v>50.142857142857146</v>
      </c>
      <c r="P318" s="192">
        <f t="shared" ca="1" si="58"/>
        <v>50.142857142857146</v>
      </c>
      <c r="Q318" s="192">
        <f t="shared" ca="1" si="59"/>
        <v>50.142857142857146</v>
      </c>
      <c r="R318" s="298"/>
      <c r="S318" s="298"/>
      <c r="T318" s="658" t="s">
        <v>1443</v>
      </c>
      <c r="U318" s="193">
        <f t="shared" si="61"/>
        <v>2</v>
      </c>
      <c r="V318" s="193">
        <f t="shared" si="62"/>
        <v>0</v>
      </c>
      <c r="W318" s="309" t="str">
        <f t="shared" si="56"/>
        <v>CUMPLIDA</v>
      </c>
      <c r="X318" s="692" t="str">
        <f>IF(W318&amp;W319="CUMPLIDA","CUMPLIDA",IF(OR(W318="VENCIDA",W319="VENCIDA"),"VENCIDA",IF(U318+U319=4,"CUMPLIDA","EN TERMINO")))</f>
        <v>CUMPLIDA</v>
      </c>
    </row>
    <row r="319" spans="1:24" ht="357.75" customHeight="1">
      <c r="A319" s="691"/>
      <c r="B319" s="689"/>
      <c r="C319" s="691"/>
      <c r="D319" s="785"/>
      <c r="E319" s="189" t="s">
        <v>1086</v>
      </c>
      <c r="F319" s="189" t="s">
        <v>1087</v>
      </c>
      <c r="G319" s="289" t="s">
        <v>1088</v>
      </c>
      <c r="H319" s="647">
        <v>1</v>
      </c>
      <c r="I319" s="205">
        <v>43132</v>
      </c>
      <c r="J319" s="205">
        <v>43160</v>
      </c>
      <c r="K319" s="192">
        <f t="shared" si="55"/>
        <v>4</v>
      </c>
      <c r="L319" s="291" t="s">
        <v>1226</v>
      </c>
      <c r="M319" s="298">
        <v>1</v>
      </c>
      <c r="N319" s="194">
        <f t="shared" si="64"/>
        <v>1</v>
      </c>
      <c r="O319" s="192">
        <f t="shared" si="57"/>
        <v>4</v>
      </c>
      <c r="P319" s="192">
        <f t="shared" ca="1" si="58"/>
        <v>4</v>
      </c>
      <c r="Q319" s="192">
        <f t="shared" ca="1" si="59"/>
        <v>4</v>
      </c>
      <c r="R319" s="298"/>
      <c r="S319" s="298"/>
      <c r="T319" s="658" t="s">
        <v>1443</v>
      </c>
      <c r="U319" s="193">
        <f t="shared" si="61"/>
        <v>2</v>
      </c>
      <c r="V319" s="193">
        <f t="shared" si="62"/>
        <v>0</v>
      </c>
      <c r="W319" s="309" t="str">
        <f t="shared" si="56"/>
        <v>CUMPLIDA</v>
      </c>
      <c r="X319" s="692"/>
    </row>
    <row r="320" spans="1:24" ht="408.75" customHeight="1">
      <c r="A320" s="755">
        <v>19</v>
      </c>
      <c r="B320" s="754" t="s">
        <v>1356</v>
      </c>
      <c r="C320" s="754" t="s">
        <v>48</v>
      </c>
      <c r="D320" s="754" t="s">
        <v>111</v>
      </c>
      <c r="E320" s="217" t="s">
        <v>112</v>
      </c>
      <c r="F320" s="217" t="s">
        <v>113</v>
      </c>
      <c r="G320" s="213" t="s">
        <v>114</v>
      </c>
      <c r="H320" s="213">
        <v>2</v>
      </c>
      <c r="I320" s="214">
        <v>42917</v>
      </c>
      <c r="J320" s="214">
        <v>43100</v>
      </c>
      <c r="K320" s="192">
        <f t="shared" si="55"/>
        <v>26.142857142857142</v>
      </c>
      <c r="L320" s="291" t="s">
        <v>1100</v>
      </c>
      <c r="M320" s="291">
        <v>2</v>
      </c>
      <c r="N320" s="194">
        <f t="shared" si="60"/>
        <v>1</v>
      </c>
      <c r="O320" s="192">
        <f t="shared" si="57"/>
        <v>26.142857142857142</v>
      </c>
      <c r="P320" s="192">
        <f t="shared" ca="1" si="58"/>
        <v>26.142857142857142</v>
      </c>
      <c r="Q320" s="192">
        <f t="shared" ca="1" si="59"/>
        <v>26.142857142857142</v>
      </c>
      <c r="R320" s="291"/>
      <c r="S320" s="291"/>
      <c r="T320" s="658" t="s">
        <v>1424</v>
      </c>
      <c r="U320" s="193">
        <f t="shared" si="61"/>
        <v>2</v>
      </c>
      <c r="V320" s="193">
        <f t="shared" si="62"/>
        <v>0</v>
      </c>
      <c r="W320" s="309" t="str">
        <f t="shared" si="56"/>
        <v>CUMPLIDA</v>
      </c>
      <c r="X320" s="692" t="str">
        <f>IF(W320&amp;W321="CUMPLIDA","CUMPLIDA",IF(OR(W320="VENCIDA",W321="VENCIDA"),"VENCIDA",IF(U320+U321=4,"CUMPLIDA","EN TERMINO")))</f>
        <v>CUMPLIDA</v>
      </c>
    </row>
    <row r="321" spans="1:24" ht="247.5" customHeight="1">
      <c r="A321" s="755"/>
      <c r="B321" s="754"/>
      <c r="C321" s="754"/>
      <c r="D321" s="754"/>
      <c r="E321" s="217" t="s">
        <v>115</v>
      </c>
      <c r="F321" s="217" t="s">
        <v>116</v>
      </c>
      <c r="G321" s="213" t="s">
        <v>114</v>
      </c>
      <c r="H321" s="213">
        <v>1</v>
      </c>
      <c r="I321" s="214">
        <v>42736</v>
      </c>
      <c r="J321" s="214">
        <v>43100</v>
      </c>
      <c r="K321" s="192">
        <f t="shared" si="55"/>
        <v>52</v>
      </c>
      <c r="L321" s="291" t="s">
        <v>1100</v>
      </c>
      <c r="M321" s="291">
        <v>1</v>
      </c>
      <c r="N321" s="194">
        <f t="shared" si="60"/>
        <v>1</v>
      </c>
      <c r="O321" s="192">
        <f t="shared" si="57"/>
        <v>52</v>
      </c>
      <c r="P321" s="192">
        <f t="shared" ca="1" si="58"/>
        <v>52</v>
      </c>
      <c r="Q321" s="192">
        <f t="shared" ca="1" si="59"/>
        <v>52</v>
      </c>
      <c r="R321" s="291"/>
      <c r="S321" s="291"/>
      <c r="T321" s="658" t="s">
        <v>1324</v>
      </c>
      <c r="U321" s="193">
        <f t="shared" si="61"/>
        <v>2</v>
      </c>
      <c r="V321" s="193">
        <f t="shared" si="62"/>
        <v>0</v>
      </c>
      <c r="W321" s="309" t="str">
        <f t="shared" si="56"/>
        <v>CUMPLIDA</v>
      </c>
      <c r="X321" s="692"/>
    </row>
    <row r="322" spans="1:24" ht="383.25" customHeight="1">
      <c r="A322" s="196">
        <v>20</v>
      </c>
      <c r="B322" s="189" t="s">
        <v>1357</v>
      </c>
      <c r="C322" s="189" t="s">
        <v>48</v>
      </c>
      <c r="D322" s="189" t="s">
        <v>118</v>
      </c>
      <c r="E322" s="217" t="s">
        <v>119</v>
      </c>
      <c r="F322" s="217" t="s">
        <v>120</v>
      </c>
      <c r="G322" s="213" t="s">
        <v>121</v>
      </c>
      <c r="H322" s="219">
        <v>1</v>
      </c>
      <c r="I322" s="214">
        <v>42917</v>
      </c>
      <c r="J322" s="214">
        <v>43100</v>
      </c>
      <c r="K322" s="192">
        <f t="shared" si="55"/>
        <v>26.142857142857142</v>
      </c>
      <c r="L322" s="291" t="s">
        <v>1100</v>
      </c>
      <c r="M322" s="219">
        <v>1</v>
      </c>
      <c r="N322" s="194">
        <f t="shared" si="60"/>
        <v>1</v>
      </c>
      <c r="O322" s="192">
        <f t="shared" si="57"/>
        <v>26.142857142857142</v>
      </c>
      <c r="P322" s="192">
        <f t="shared" ca="1" si="58"/>
        <v>26.142857142857142</v>
      </c>
      <c r="Q322" s="192">
        <f t="shared" ca="1" si="59"/>
        <v>26.142857142857142</v>
      </c>
      <c r="R322" s="291"/>
      <c r="S322" s="291"/>
      <c r="T322" s="659" t="s">
        <v>1425</v>
      </c>
      <c r="U322" s="193">
        <f t="shared" si="61"/>
        <v>2</v>
      </c>
      <c r="V322" s="193">
        <f t="shared" si="62"/>
        <v>0</v>
      </c>
      <c r="W322" s="309" t="str">
        <f t="shared" si="56"/>
        <v>CUMPLIDA</v>
      </c>
      <c r="X322" s="309" t="str">
        <f>IF(W322="CUMPLIDA","CUMPLIDA",IF(W322="EN TERMINO","EN TERMINO","VENCIDA"))</f>
        <v>CUMPLIDA</v>
      </c>
    </row>
    <row r="323" spans="1:24" ht="409.6" customHeight="1">
      <c r="A323" s="755">
        <v>21</v>
      </c>
      <c r="B323" s="754" t="s">
        <v>1358</v>
      </c>
      <c r="C323" s="754" t="s">
        <v>48</v>
      </c>
      <c r="D323" s="754" t="s">
        <v>111</v>
      </c>
      <c r="E323" s="217" t="s">
        <v>112</v>
      </c>
      <c r="F323" s="217" t="s">
        <v>123</v>
      </c>
      <c r="G323" s="213" t="s">
        <v>114</v>
      </c>
      <c r="H323" s="213">
        <v>2</v>
      </c>
      <c r="I323" s="214">
        <v>42917</v>
      </c>
      <c r="J323" s="214">
        <v>43100</v>
      </c>
      <c r="K323" s="192">
        <f t="shared" si="55"/>
        <v>26.142857142857142</v>
      </c>
      <c r="L323" s="291" t="s">
        <v>1100</v>
      </c>
      <c r="M323" s="291">
        <v>2</v>
      </c>
      <c r="N323" s="194">
        <f t="shared" si="60"/>
        <v>1</v>
      </c>
      <c r="O323" s="192">
        <f t="shared" si="57"/>
        <v>26.142857142857142</v>
      </c>
      <c r="P323" s="192">
        <f t="shared" ca="1" si="58"/>
        <v>26.142857142857142</v>
      </c>
      <c r="Q323" s="192">
        <f t="shared" ca="1" si="59"/>
        <v>26.142857142857142</v>
      </c>
      <c r="R323" s="291"/>
      <c r="S323" s="291"/>
      <c r="T323" s="658" t="s">
        <v>1426</v>
      </c>
      <c r="U323" s="193">
        <f t="shared" si="61"/>
        <v>2</v>
      </c>
      <c r="V323" s="193">
        <f t="shared" si="62"/>
        <v>0</v>
      </c>
      <c r="W323" s="309" t="str">
        <f t="shared" si="56"/>
        <v>CUMPLIDA</v>
      </c>
      <c r="X323" s="692" t="str">
        <f>IF(W323&amp;W324="CUMPLIDA","CUMPLIDA",IF(OR(W323="VENCIDA",W324="VENCIDA"),"VENCIDA",IF(U323+U324=4,"CUMPLIDA","EN TERMINO")))</f>
        <v>CUMPLIDA</v>
      </c>
    </row>
    <row r="324" spans="1:24" ht="226.5" customHeight="1">
      <c r="A324" s="755"/>
      <c r="B324" s="754"/>
      <c r="C324" s="754"/>
      <c r="D324" s="754"/>
      <c r="E324" s="217" t="s">
        <v>115</v>
      </c>
      <c r="F324" s="217" t="s">
        <v>124</v>
      </c>
      <c r="G324" s="213" t="s">
        <v>114</v>
      </c>
      <c r="H324" s="213">
        <v>1</v>
      </c>
      <c r="I324" s="214">
        <v>42736</v>
      </c>
      <c r="J324" s="214">
        <v>43100</v>
      </c>
      <c r="K324" s="192">
        <f t="shared" si="55"/>
        <v>52</v>
      </c>
      <c r="L324" s="291" t="s">
        <v>1100</v>
      </c>
      <c r="M324" s="291">
        <v>1</v>
      </c>
      <c r="N324" s="194">
        <f t="shared" si="60"/>
        <v>1</v>
      </c>
      <c r="O324" s="192">
        <f t="shared" si="57"/>
        <v>52</v>
      </c>
      <c r="P324" s="192">
        <f t="shared" ca="1" si="58"/>
        <v>52</v>
      </c>
      <c r="Q324" s="192">
        <f t="shared" ca="1" si="59"/>
        <v>52</v>
      </c>
      <c r="R324" s="291"/>
      <c r="S324" s="291"/>
      <c r="T324" s="658" t="s">
        <v>679</v>
      </c>
      <c r="U324" s="193">
        <f t="shared" si="61"/>
        <v>2</v>
      </c>
      <c r="V324" s="193">
        <f t="shared" si="62"/>
        <v>0</v>
      </c>
      <c r="W324" s="309" t="str">
        <f t="shared" si="56"/>
        <v>CUMPLIDA</v>
      </c>
      <c r="X324" s="692"/>
    </row>
    <row r="325" spans="1:24" ht="409.6" customHeight="1">
      <c r="A325" s="196">
        <v>22</v>
      </c>
      <c r="B325" s="189" t="s">
        <v>1359</v>
      </c>
      <c r="C325" s="189" t="s">
        <v>48</v>
      </c>
      <c r="D325" s="189" t="s">
        <v>126</v>
      </c>
      <c r="E325" s="217" t="s">
        <v>127</v>
      </c>
      <c r="F325" s="217" t="s">
        <v>128</v>
      </c>
      <c r="G325" s="213" t="s">
        <v>129</v>
      </c>
      <c r="H325" s="213">
        <v>8</v>
      </c>
      <c r="I325" s="214">
        <v>42917</v>
      </c>
      <c r="J325" s="214">
        <v>43100</v>
      </c>
      <c r="K325" s="192">
        <f t="shared" si="55"/>
        <v>26.142857142857142</v>
      </c>
      <c r="L325" s="291" t="s">
        <v>1100</v>
      </c>
      <c r="M325" s="291">
        <v>8</v>
      </c>
      <c r="N325" s="194">
        <f t="shared" si="60"/>
        <v>1</v>
      </c>
      <c r="O325" s="192">
        <f t="shared" si="57"/>
        <v>26.142857142857142</v>
      </c>
      <c r="P325" s="192">
        <f t="shared" ca="1" si="58"/>
        <v>26.142857142857142</v>
      </c>
      <c r="Q325" s="192">
        <f t="shared" ca="1" si="59"/>
        <v>26.142857142857142</v>
      </c>
      <c r="R325" s="291"/>
      <c r="S325" s="291"/>
      <c r="T325" s="658" t="s">
        <v>1427</v>
      </c>
      <c r="U325" s="193">
        <f t="shared" si="61"/>
        <v>2</v>
      </c>
      <c r="V325" s="193">
        <f t="shared" si="62"/>
        <v>0</v>
      </c>
      <c r="W325" s="309" t="str">
        <f t="shared" si="56"/>
        <v>CUMPLIDA</v>
      </c>
      <c r="X325" s="309" t="str">
        <f t="shared" ref="X325:X332" si="65">IF(W325="CUMPLIDA","CUMPLIDA",IF(W325="EN TERMINO","EN TERMINO","VENCIDA"))</f>
        <v>CUMPLIDA</v>
      </c>
    </row>
    <row r="326" spans="1:24" ht="225">
      <c r="A326" s="196">
        <v>23</v>
      </c>
      <c r="B326" s="189" t="s">
        <v>1360</v>
      </c>
      <c r="C326" s="189" t="s">
        <v>48</v>
      </c>
      <c r="D326" s="189" t="s">
        <v>131</v>
      </c>
      <c r="E326" s="217" t="s">
        <v>132</v>
      </c>
      <c r="F326" s="217" t="s">
        <v>133</v>
      </c>
      <c r="G326" s="213" t="s">
        <v>134</v>
      </c>
      <c r="H326" s="213">
        <v>3</v>
      </c>
      <c r="I326" s="214">
        <v>42552</v>
      </c>
      <c r="J326" s="214">
        <v>42916</v>
      </c>
      <c r="K326" s="192">
        <f t="shared" si="55"/>
        <v>52</v>
      </c>
      <c r="L326" s="291" t="s">
        <v>1100</v>
      </c>
      <c r="M326" s="291">
        <v>3</v>
      </c>
      <c r="N326" s="194">
        <f t="shared" si="60"/>
        <v>1</v>
      </c>
      <c r="O326" s="192">
        <f t="shared" si="57"/>
        <v>52</v>
      </c>
      <c r="P326" s="192">
        <f t="shared" ca="1" si="58"/>
        <v>52</v>
      </c>
      <c r="Q326" s="192">
        <f t="shared" ca="1" si="59"/>
        <v>52</v>
      </c>
      <c r="R326" s="291"/>
      <c r="S326" s="291"/>
      <c r="T326" s="658" t="s">
        <v>1123</v>
      </c>
      <c r="U326" s="193">
        <f t="shared" si="61"/>
        <v>2</v>
      </c>
      <c r="V326" s="193">
        <f t="shared" si="62"/>
        <v>0</v>
      </c>
      <c r="W326" s="309" t="str">
        <f t="shared" si="56"/>
        <v>CUMPLIDA</v>
      </c>
      <c r="X326" s="309" t="str">
        <f t="shared" si="65"/>
        <v>CUMPLIDA</v>
      </c>
    </row>
    <row r="327" spans="1:24" ht="239.25" customHeight="1">
      <c r="A327" s="196">
        <v>24</v>
      </c>
      <c r="B327" s="189" t="s">
        <v>1361</v>
      </c>
      <c r="C327" s="189" t="s">
        <v>48</v>
      </c>
      <c r="D327" s="189" t="s">
        <v>136</v>
      </c>
      <c r="E327" s="217" t="s">
        <v>132</v>
      </c>
      <c r="F327" s="217" t="s">
        <v>137</v>
      </c>
      <c r="G327" s="213" t="s">
        <v>134</v>
      </c>
      <c r="H327" s="213">
        <v>7</v>
      </c>
      <c r="I327" s="214">
        <v>42552</v>
      </c>
      <c r="J327" s="214">
        <v>42916</v>
      </c>
      <c r="K327" s="192">
        <f t="shared" si="55"/>
        <v>52</v>
      </c>
      <c r="L327" s="291" t="s">
        <v>1100</v>
      </c>
      <c r="M327" s="291">
        <v>7</v>
      </c>
      <c r="N327" s="194">
        <f t="shared" si="60"/>
        <v>1</v>
      </c>
      <c r="O327" s="192">
        <f t="shared" si="57"/>
        <v>52</v>
      </c>
      <c r="P327" s="192">
        <f t="shared" ca="1" si="58"/>
        <v>52</v>
      </c>
      <c r="Q327" s="192">
        <f t="shared" ca="1" si="59"/>
        <v>52</v>
      </c>
      <c r="R327" s="291"/>
      <c r="S327" s="291"/>
      <c r="T327" s="658" t="s">
        <v>910</v>
      </c>
      <c r="U327" s="193">
        <f t="shared" si="61"/>
        <v>2</v>
      </c>
      <c r="V327" s="193">
        <f t="shared" si="62"/>
        <v>0</v>
      </c>
      <c r="W327" s="309" t="str">
        <f t="shared" si="56"/>
        <v>CUMPLIDA</v>
      </c>
      <c r="X327" s="309" t="str">
        <f t="shared" si="65"/>
        <v>CUMPLIDA</v>
      </c>
    </row>
    <row r="328" spans="1:24" ht="409.5">
      <c r="A328" s="196">
        <v>25</v>
      </c>
      <c r="B328" s="195" t="s">
        <v>1362</v>
      </c>
      <c r="C328" s="195" t="s">
        <v>48</v>
      </c>
      <c r="D328" s="195" t="s">
        <v>138</v>
      </c>
      <c r="E328" s="195" t="s">
        <v>139</v>
      </c>
      <c r="F328" s="217" t="s">
        <v>140</v>
      </c>
      <c r="G328" s="291" t="s">
        <v>141</v>
      </c>
      <c r="H328" s="649">
        <v>16</v>
      </c>
      <c r="I328" s="239">
        <v>42856</v>
      </c>
      <c r="J328" s="239">
        <v>43220</v>
      </c>
      <c r="K328" s="192">
        <f t="shared" si="55"/>
        <v>52</v>
      </c>
      <c r="L328" s="291" t="s">
        <v>1100</v>
      </c>
      <c r="M328" s="291">
        <v>16</v>
      </c>
      <c r="N328" s="194">
        <f t="shared" si="60"/>
        <v>1</v>
      </c>
      <c r="O328" s="192">
        <f t="shared" si="57"/>
        <v>52</v>
      </c>
      <c r="P328" s="192">
        <f t="shared" ca="1" si="58"/>
        <v>52</v>
      </c>
      <c r="Q328" s="192">
        <f t="shared" ca="1" si="59"/>
        <v>52</v>
      </c>
      <c r="R328" s="291"/>
      <c r="S328" s="291"/>
      <c r="T328" s="658" t="s">
        <v>1124</v>
      </c>
      <c r="U328" s="193">
        <f t="shared" si="61"/>
        <v>2</v>
      </c>
      <c r="V328" s="193">
        <f t="shared" si="62"/>
        <v>0</v>
      </c>
      <c r="W328" s="309" t="str">
        <f t="shared" si="56"/>
        <v>CUMPLIDA</v>
      </c>
      <c r="X328" s="309" t="str">
        <f t="shared" si="65"/>
        <v>CUMPLIDA</v>
      </c>
    </row>
    <row r="329" spans="1:24" ht="409.5">
      <c r="A329" s="196">
        <v>26</v>
      </c>
      <c r="B329" s="247" t="s">
        <v>1363</v>
      </c>
      <c r="C329" s="195" t="s">
        <v>48</v>
      </c>
      <c r="D329" s="195" t="s">
        <v>143</v>
      </c>
      <c r="E329" s="217" t="s">
        <v>144</v>
      </c>
      <c r="F329" s="217" t="s">
        <v>140</v>
      </c>
      <c r="G329" s="291" t="s">
        <v>145</v>
      </c>
      <c r="H329" s="649">
        <v>16</v>
      </c>
      <c r="I329" s="239">
        <v>42856</v>
      </c>
      <c r="J329" s="239">
        <v>43220</v>
      </c>
      <c r="K329" s="192">
        <f t="shared" si="55"/>
        <v>52</v>
      </c>
      <c r="L329" s="291" t="s">
        <v>1100</v>
      </c>
      <c r="M329" s="291">
        <v>16</v>
      </c>
      <c r="N329" s="194">
        <f t="shared" si="60"/>
        <v>1</v>
      </c>
      <c r="O329" s="192">
        <f t="shared" si="57"/>
        <v>52</v>
      </c>
      <c r="P329" s="192">
        <f t="shared" ca="1" si="58"/>
        <v>52</v>
      </c>
      <c r="Q329" s="192">
        <f t="shared" ca="1" si="59"/>
        <v>52</v>
      </c>
      <c r="R329" s="291"/>
      <c r="S329" s="291"/>
      <c r="T329" s="658" t="s">
        <v>1124</v>
      </c>
      <c r="U329" s="193">
        <f t="shared" si="61"/>
        <v>2</v>
      </c>
      <c r="V329" s="193">
        <f t="shared" si="62"/>
        <v>0</v>
      </c>
      <c r="W329" s="309" t="str">
        <f t="shared" si="56"/>
        <v>CUMPLIDA</v>
      </c>
      <c r="X329" s="309" t="str">
        <f t="shared" si="65"/>
        <v>CUMPLIDA</v>
      </c>
    </row>
    <row r="330" spans="1:24" ht="300.75" customHeight="1">
      <c r="A330" s="196">
        <v>28</v>
      </c>
      <c r="B330" s="247" t="s">
        <v>1364</v>
      </c>
      <c r="C330" s="195" t="s">
        <v>48</v>
      </c>
      <c r="D330" s="195" t="s">
        <v>147</v>
      </c>
      <c r="E330" s="217" t="s">
        <v>148</v>
      </c>
      <c r="F330" s="217" t="s">
        <v>140</v>
      </c>
      <c r="G330" s="291" t="s">
        <v>149</v>
      </c>
      <c r="H330" s="649">
        <v>16</v>
      </c>
      <c r="I330" s="239">
        <v>42856</v>
      </c>
      <c r="J330" s="239">
        <v>43220</v>
      </c>
      <c r="K330" s="192">
        <f t="shared" si="55"/>
        <v>52</v>
      </c>
      <c r="L330" s="291" t="s">
        <v>1100</v>
      </c>
      <c r="M330" s="291">
        <v>16</v>
      </c>
      <c r="N330" s="194">
        <f t="shared" si="60"/>
        <v>1</v>
      </c>
      <c r="O330" s="192">
        <f t="shared" si="57"/>
        <v>52</v>
      </c>
      <c r="P330" s="192">
        <f t="shared" ca="1" si="58"/>
        <v>52</v>
      </c>
      <c r="Q330" s="192">
        <f t="shared" ca="1" si="59"/>
        <v>52</v>
      </c>
      <c r="R330" s="291"/>
      <c r="S330" s="291"/>
      <c r="T330" s="658" t="s">
        <v>1125</v>
      </c>
      <c r="U330" s="193">
        <f t="shared" si="61"/>
        <v>2</v>
      </c>
      <c r="V330" s="193">
        <f t="shared" si="62"/>
        <v>0</v>
      </c>
      <c r="W330" s="309" t="str">
        <f t="shared" si="56"/>
        <v>CUMPLIDA</v>
      </c>
      <c r="X330" s="309" t="str">
        <f t="shared" si="65"/>
        <v>CUMPLIDA</v>
      </c>
    </row>
    <row r="331" spans="1:24" s="36" customFormat="1" ht="259.5" customHeight="1">
      <c r="A331" s="196">
        <v>29</v>
      </c>
      <c r="B331" s="189" t="s">
        <v>1365</v>
      </c>
      <c r="C331" s="189" t="s">
        <v>31</v>
      </c>
      <c r="D331" s="189" t="s">
        <v>151</v>
      </c>
      <c r="E331" s="189" t="s">
        <v>152</v>
      </c>
      <c r="F331" s="189" t="s">
        <v>153</v>
      </c>
      <c r="G331" s="290" t="s">
        <v>107</v>
      </c>
      <c r="H331" s="648">
        <v>1</v>
      </c>
      <c r="I331" s="248">
        <v>42522</v>
      </c>
      <c r="J331" s="248">
        <v>42887</v>
      </c>
      <c r="K331" s="192">
        <f t="shared" si="55"/>
        <v>52.142857142857146</v>
      </c>
      <c r="L331" s="291" t="s">
        <v>1100</v>
      </c>
      <c r="M331" s="291">
        <v>1</v>
      </c>
      <c r="N331" s="194">
        <f t="shared" si="60"/>
        <v>1</v>
      </c>
      <c r="O331" s="192">
        <f t="shared" si="57"/>
        <v>52.142857142857146</v>
      </c>
      <c r="P331" s="192">
        <f t="shared" ca="1" si="58"/>
        <v>52.142857142857146</v>
      </c>
      <c r="Q331" s="192">
        <f t="shared" ca="1" si="59"/>
        <v>52.142857142857146</v>
      </c>
      <c r="R331" s="291"/>
      <c r="S331" s="291"/>
      <c r="T331" s="658" t="s">
        <v>911</v>
      </c>
      <c r="U331" s="193">
        <f t="shared" si="61"/>
        <v>2</v>
      </c>
      <c r="V331" s="193">
        <f t="shared" si="62"/>
        <v>0</v>
      </c>
      <c r="W331" s="309" t="str">
        <f t="shared" si="56"/>
        <v>CUMPLIDA</v>
      </c>
      <c r="X331" s="309" t="str">
        <f t="shared" si="65"/>
        <v>CUMPLIDA</v>
      </c>
    </row>
    <row r="332" spans="1:24" s="36" customFormat="1" ht="330" customHeight="1">
      <c r="A332" s="196">
        <v>31</v>
      </c>
      <c r="B332" s="189" t="s">
        <v>1366</v>
      </c>
      <c r="C332" s="189" t="s">
        <v>31</v>
      </c>
      <c r="D332" s="189" t="s">
        <v>154</v>
      </c>
      <c r="E332" s="189" t="s">
        <v>598</v>
      </c>
      <c r="F332" s="189" t="s">
        <v>155</v>
      </c>
      <c r="G332" s="290" t="s">
        <v>107</v>
      </c>
      <c r="H332" s="190">
        <v>1</v>
      </c>
      <c r="I332" s="191">
        <v>42522</v>
      </c>
      <c r="J332" s="191">
        <v>42887</v>
      </c>
      <c r="K332" s="192">
        <f t="shared" si="55"/>
        <v>52.142857142857146</v>
      </c>
      <c r="L332" s="291" t="s">
        <v>1112</v>
      </c>
      <c r="M332" s="291">
        <v>1</v>
      </c>
      <c r="N332" s="194">
        <f t="shared" si="60"/>
        <v>1</v>
      </c>
      <c r="O332" s="192">
        <f t="shared" si="57"/>
        <v>52.142857142857146</v>
      </c>
      <c r="P332" s="192">
        <f t="shared" ca="1" si="58"/>
        <v>52.142857142857146</v>
      </c>
      <c r="Q332" s="192">
        <f t="shared" ca="1" si="59"/>
        <v>52.142857142857146</v>
      </c>
      <c r="R332" s="291"/>
      <c r="S332" s="291"/>
      <c r="T332" s="658" t="s">
        <v>912</v>
      </c>
      <c r="U332" s="193">
        <f t="shared" si="61"/>
        <v>2</v>
      </c>
      <c r="V332" s="193">
        <f t="shared" si="62"/>
        <v>0</v>
      </c>
      <c r="W332" s="309" t="str">
        <f t="shared" si="56"/>
        <v>CUMPLIDA</v>
      </c>
      <c r="X332" s="309" t="str">
        <f t="shared" si="65"/>
        <v>CUMPLIDA</v>
      </c>
    </row>
    <row r="333" spans="1:24" ht="409.5" customHeight="1">
      <c r="A333" s="755">
        <v>33</v>
      </c>
      <c r="B333" s="790" t="s">
        <v>1367</v>
      </c>
      <c r="C333" s="754" t="s">
        <v>48</v>
      </c>
      <c r="D333" s="754" t="s">
        <v>158</v>
      </c>
      <c r="E333" s="754" t="s">
        <v>159</v>
      </c>
      <c r="F333" s="237" t="s">
        <v>160</v>
      </c>
      <c r="G333" s="190" t="s">
        <v>161</v>
      </c>
      <c r="H333" s="190">
        <v>1</v>
      </c>
      <c r="I333" s="191">
        <v>42522</v>
      </c>
      <c r="J333" s="191">
        <v>42887</v>
      </c>
      <c r="K333" s="192">
        <f t="shared" si="55"/>
        <v>52.142857142857146</v>
      </c>
      <c r="L333" s="291" t="s">
        <v>1100</v>
      </c>
      <c r="M333" s="291">
        <v>1</v>
      </c>
      <c r="N333" s="194">
        <f t="shared" si="60"/>
        <v>1</v>
      </c>
      <c r="O333" s="192">
        <f t="shared" si="57"/>
        <v>52.142857142857146</v>
      </c>
      <c r="P333" s="192">
        <f t="shared" ca="1" si="58"/>
        <v>52.142857142857146</v>
      </c>
      <c r="Q333" s="192">
        <f t="shared" ca="1" si="59"/>
        <v>52.142857142857146</v>
      </c>
      <c r="R333" s="291"/>
      <c r="S333" s="291"/>
      <c r="T333" s="658" t="s">
        <v>1428</v>
      </c>
      <c r="U333" s="193">
        <f t="shared" si="61"/>
        <v>2</v>
      </c>
      <c r="V333" s="193">
        <f t="shared" si="62"/>
        <v>0</v>
      </c>
      <c r="W333" s="309" t="str">
        <f t="shared" si="56"/>
        <v>CUMPLIDA</v>
      </c>
      <c r="X333" s="692" t="str">
        <f>IF(W333&amp;W334&amp;W335="CUMPLIDA","CUMPLIDA",IF(OR(W333="VENCIDA",W334="VENCIDA",W335="VENCIDA"),"VENCIDA",IF(U333+U334+U335=6,"CUMPLIDA","EN TERMINO")))</f>
        <v>CUMPLIDA</v>
      </c>
    </row>
    <row r="334" spans="1:24" ht="175.5" customHeight="1">
      <c r="A334" s="755"/>
      <c r="B334" s="790"/>
      <c r="C334" s="754"/>
      <c r="D334" s="754"/>
      <c r="E334" s="754"/>
      <c r="F334" s="237" t="s">
        <v>162</v>
      </c>
      <c r="G334" s="190" t="s">
        <v>163</v>
      </c>
      <c r="H334" s="190">
        <v>1</v>
      </c>
      <c r="I334" s="191">
        <v>42522</v>
      </c>
      <c r="J334" s="191">
        <v>42887</v>
      </c>
      <c r="K334" s="192">
        <f t="shared" si="55"/>
        <v>52.142857142857146</v>
      </c>
      <c r="L334" s="291" t="s">
        <v>1100</v>
      </c>
      <c r="M334" s="291">
        <v>1</v>
      </c>
      <c r="N334" s="194">
        <f t="shared" si="60"/>
        <v>1</v>
      </c>
      <c r="O334" s="192">
        <f t="shared" si="57"/>
        <v>52.142857142857146</v>
      </c>
      <c r="P334" s="192">
        <f t="shared" ca="1" si="58"/>
        <v>52.142857142857146</v>
      </c>
      <c r="Q334" s="192">
        <f t="shared" ca="1" si="59"/>
        <v>52.142857142857146</v>
      </c>
      <c r="R334" s="291"/>
      <c r="S334" s="291"/>
      <c r="T334" s="658" t="s">
        <v>913</v>
      </c>
      <c r="U334" s="193">
        <f t="shared" si="61"/>
        <v>2</v>
      </c>
      <c r="V334" s="193">
        <f t="shared" si="62"/>
        <v>0</v>
      </c>
      <c r="W334" s="309" t="str">
        <f t="shared" si="56"/>
        <v>CUMPLIDA</v>
      </c>
      <c r="X334" s="692"/>
    </row>
    <row r="335" spans="1:24" ht="302.25" customHeight="1">
      <c r="A335" s="755"/>
      <c r="B335" s="790"/>
      <c r="C335" s="754"/>
      <c r="D335" s="754"/>
      <c r="E335" s="754"/>
      <c r="F335" s="237" t="s">
        <v>164</v>
      </c>
      <c r="G335" s="190" t="s">
        <v>165</v>
      </c>
      <c r="H335" s="190">
        <v>5</v>
      </c>
      <c r="I335" s="191">
        <v>42522</v>
      </c>
      <c r="J335" s="191">
        <v>42887</v>
      </c>
      <c r="K335" s="192">
        <f t="shared" si="55"/>
        <v>52.142857142857146</v>
      </c>
      <c r="L335" s="291" t="s">
        <v>1100</v>
      </c>
      <c r="M335" s="291">
        <v>5</v>
      </c>
      <c r="N335" s="194">
        <f t="shared" si="60"/>
        <v>1</v>
      </c>
      <c r="O335" s="192">
        <f t="shared" si="57"/>
        <v>52.142857142857146</v>
      </c>
      <c r="P335" s="192">
        <f t="shared" ca="1" si="58"/>
        <v>52.142857142857146</v>
      </c>
      <c r="Q335" s="192">
        <f t="shared" ca="1" si="59"/>
        <v>52.142857142857146</v>
      </c>
      <c r="R335" s="291"/>
      <c r="S335" s="291"/>
      <c r="T335" s="658" t="s">
        <v>914</v>
      </c>
      <c r="U335" s="193">
        <f t="shared" si="61"/>
        <v>2</v>
      </c>
      <c r="V335" s="193">
        <f t="shared" si="62"/>
        <v>0</v>
      </c>
      <c r="W335" s="309" t="str">
        <f t="shared" si="56"/>
        <v>CUMPLIDA</v>
      </c>
      <c r="X335" s="692"/>
    </row>
    <row r="336" spans="1:24" ht="110.25" customHeight="1">
      <c r="A336" s="755">
        <v>34</v>
      </c>
      <c r="B336" s="763" t="s">
        <v>1368</v>
      </c>
      <c r="C336" s="754" t="s">
        <v>31</v>
      </c>
      <c r="D336" s="189" t="s">
        <v>167</v>
      </c>
      <c r="E336" s="237" t="s">
        <v>168</v>
      </c>
      <c r="F336" s="237" t="s">
        <v>169</v>
      </c>
      <c r="G336" s="190" t="s">
        <v>163</v>
      </c>
      <c r="H336" s="190">
        <v>1</v>
      </c>
      <c r="I336" s="191">
        <v>42917</v>
      </c>
      <c r="J336" s="191">
        <v>43100</v>
      </c>
      <c r="K336" s="192">
        <f t="shared" si="55"/>
        <v>26.142857142857142</v>
      </c>
      <c r="L336" s="291" t="s">
        <v>1100</v>
      </c>
      <c r="M336" s="291">
        <v>1</v>
      </c>
      <c r="N336" s="194">
        <f t="shared" si="60"/>
        <v>1</v>
      </c>
      <c r="O336" s="192">
        <f t="shared" si="57"/>
        <v>26.142857142857142</v>
      </c>
      <c r="P336" s="192">
        <f t="shared" ca="1" si="58"/>
        <v>26.142857142857142</v>
      </c>
      <c r="Q336" s="192">
        <f t="shared" ca="1" si="59"/>
        <v>26.142857142857142</v>
      </c>
      <c r="R336" s="291"/>
      <c r="S336" s="291"/>
      <c r="T336" s="658" t="s">
        <v>1318</v>
      </c>
      <c r="U336" s="193">
        <f t="shared" si="61"/>
        <v>2</v>
      </c>
      <c r="V336" s="193">
        <f t="shared" si="62"/>
        <v>0</v>
      </c>
      <c r="W336" s="309" t="str">
        <f t="shared" si="56"/>
        <v>CUMPLIDA</v>
      </c>
      <c r="X336" s="692" t="str">
        <f>IF(W336&amp;W337="CUMPLIDA","CUMPLIDA",IF(OR(W336="VENCIDA",W337="VENCIDA"),"VENCIDA",IF(U336+U337=4,"CUMPLIDA","EN TERMINO")))</f>
        <v>CUMPLIDA</v>
      </c>
    </row>
    <row r="337" spans="1:24" ht="299.25" customHeight="1">
      <c r="A337" s="755"/>
      <c r="B337" s="763"/>
      <c r="C337" s="754"/>
      <c r="D337" s="189" t="s">
        <v>170</v>
      </c>
      <c r="E337" s="237" t="s">
        <v>171</v>
      </c>
      <c r="F337" s="217" t="s">
        <v>172</v>
      </c>
      <c r="G337" s="213" t="s">
        <v>173</v>
      </c>
      <c r="H337" s="190">
        <v>2</v>
      </c>
      <c r="I337" s="218">
        <v>42370</v>
      </c>
      <c r="J337" s="218">
        <v>42735</v>
      </c>
      <c r="K337" s="192">
        <f t="shared" si="55"/>
        <v>52.142857142857146</v>
      </c>
      <c r="L337" s="291" t="s">
        <v>1222</v>
      </c>
      <c r="M337" s="291">
        <v>2</v>
      </c>
      <c r="N337" s="194">
        <f>IF(M337/H337&gt;1,1,+M337/H337)</f>
        <v>1</v>
      </c>
      <c r="O337" s="192">
        <f t="shared" si="57"/>
        <v>52.142857142857146</v>
      </c>
      <c r="P337" s="192">
        <f t="shared" ca="1" si="58"/>
        <v>52.142857142857146</v>
      </c>
      <c r="Q337" s="192">
        <f t="shared" ca="1" si="59"/>
        <v>52.142857142857146</v>
      </c>
      <c r="R337" s="291"/>
      <c r="S337" s="291"/>
      <c r="T337" s="658" t="s">
        <v>620</v>
      </c>
      <c r="U337" s="193">
        <f t="shared" si="61"/>
        <v>2</v>
      </c>
      <c r="V337" s="193">
        <f t="shared" si="62"/>
        <v>0</v>
      </c>
      <c r="W337" s="309" t="str">
        <f t="shared" si="56"/>
        <v>CUMPLIDA</v>
      </c>
      <c r="X337" s="692"/>
    </row>
    <row r="338" spans="1:24" ht="110.25" customHeight="1">
      <c r="A338" s="755">
        <v>35</v>
      </c>
      <c r="B338" s="763" t="s">
        <v>1101</v>
      </c>
      <c r="C338" s="754" t="s">
        <v>48</v>
      </c>
      <c r="D338" s="779" t="s">
        <v>174</v>
      </c>
      <c r="E338" s="791" t="s">
        <v>175</v>
      </c>
      <c r="F338" s="237" t="s">
        <v>176</v>
      </c>
      <c r="G338" s="190" t="s">
        <v>177</v>
      </c>
      <c r="H338" s="190">
        <v>1</v>
      </c>
      <c r="I338" s="191">
        <v>42583</v>
      </c>
      <c r="J338" s="191">
        <v>42947</v>
      </c>
      <c r="K338" s="192">
        <f t="shared" si="55"/>
        <v>52</v>
      </c>
      <c r="L338" s="291" t="s">
        <v>1100</v>
      </c>
      <c r="M338" s="291">
        <v>1</v>
      </c>
      <c r="N338" s="194">
        <f t="shared" si="60"/>
        <v>1</v>
      </c>
      <c r="O338" s="192">
        <f t="shared" si="57"/>
        <v>52</v>
      </c>
      <c r="P338" s="192">
        <f t="shared" ca="1" si="58"/>
        <v>52</v>
      </c>
      <c r="Q338" s="192">
        <f t="shared" ca="1" si="59"/>
        <v>52</v>
      </c>
      <c r="R338" s="291"/>
      <c r="S338" s="291"/>
      <c r="T338" s="658" t="s">
        <v>660</v>
      </c>
      <c r="U338" s="193">
        <f t="shared" si="61"/>
        <v>2</v>
      </c>
      <c r="V338" s="193">
        <f t="shared" si="62"/>
        <v>0</v>
      </c>
      <c r="W338" s="309" t="str">
        <f t="shared" si="56"/>
        <v>CUMPLIDA</v>
      </c>
      <c r="X338" s="692" t="str">
        <f>IF(W338&amp;W339="CUMPLIDA","CUMPLIDA",IF(OR(W338="VENCIDA",W339="VENCIDA"),"VENCIDA",IF(U338+U339=4,"CUMPLIDA","EN TERMINO")))</f>
        <v>CUMPLIDA</v>
      </c>
    </row>
    <row r="339" spans="1:24" ht="253.5" customHeight="1">
      <c r="A339" s="755"/>
      <c r="B339" s="763"/>
      <c r="C339" s="754"/>
      <c r="D339" s="779"/>
      <c r="E339" s="791"/>
      <c r="F339" s="237" t="s">
        <v>178</v>
      </c>
      <c r="G339" s="190" t="s">
        <v>179</v>
      </c>
      <c r="H339" s="190">
        <v>20</v>
      </c>
      <c r="I339" s="191">
        <v>42583</v>
      </c>
      <c r="J339" s="191">
        <v>42947</v>
      </c>
      <c r="K339" s="192">
        <f t="shared" si="55"/>
        <v>52</v>
      </c>
      <c r="L339" s="291" t="s">
        <v>1100</v>
      </c>
      <c r="M339" s="291">
        <v>23</v>
      </c>
      <c r="N339" s="194">
        <f t="shared" si="60"/>
        <v>1</v>
      </c>
      <c r="O339" s="192">
        <f t="shared" si="57"/>
        <v>52</v>
      </c>
      <c r="P339" s="192">
        <f t="shared" ca="1" si="58"/>
        <v>52</v>
      </c>
      <c r="Q339" s="192">
        <f t="shared" ca="1" si="59"/>
        <v>52</v>
      </c>
      <c r="R339" s="291"/>
      <c r="S339" s="291"/>
      <c r="T339" s="658" t="s">
        <v>915</v>
      </c>
      <c r="U339" s="193">
        <f t="shared" si="61"/>
        <v>2</v>
      </c>
      <c r="V339" s="193">
        <f t="shared" si="62"/>
        <v>0</v>
      </c>
      <c r="W339" s="309" t="str">
        <f t="shared" si="56"/>
        <v>CUMPLIDA</v>
      </c>
      <c r="X339" s="692"/>
    </row>
    <row r="340" spans="1:24" ht="310.5" customHeight="1">
      <c r="A340" s="196">
        <v>36</v>
      </c>
      <c r="B340" s="189" t="s">
        <v>1369</v>
      </c>
      <c r="C340" s="189" t="s">
        <v>48</v>
      </c>
      <c r="D340" s="189" t="s">
        <v>181</v>
      </c>
      <c r="E340" s="249" t="s">
        <v>916</v>
      </c>
      <c r="F340" s="249" t="s">
        <v>917</v>
      </c>
      <c r="G340" s="250" t="s">
        <v>917</v>
      </c>
      <c r="H340" s="250">
        <v>3</v>
      </c>
      <c r="I340" s="236">
        <v>42948</v>
      </c>
      <c r="J340" s="236">
        <v>43312</v>
      </c>
      <c r="K340" s="192">
        <f t="shared" si="55"/>
        <v>52</v>
      </c>
      <c r="L340" s="291" t="s">
        <v>1222</v>
      </c>
      <c r="M340" s="291">
        <v>3</v>
      </c>
      <c r="N340" s="194">
        <f t="shared" si="60"/>
        <v>1</v>
      </c>
      <c r="O340" s="192">
        <f t="shared" si="57"/>
        <v>52</v>
      </c>
      <c r="P340" s="192">
        <f t="shared" ca="1" si="58"/>
        <v>52</v>
      </c>
      <c r="Q340" s="192">
        <f t="shared" ca="1" si="59"/>
        <v>52</v>
      </c>
      <c r="R340" s="291"/>
      <c r="S340" s="291"/>
      <c r="T340" s="658" t="s">
        <v>1307</v>
      </c>
      <c r="U340" s="193">
        <f t="shared" si="61"/>
        <v>2</v>
      </c>
      <c r="V340" s="193">
        <f t="shared" si="62"/>
        <v>0</v>
      </c>
      <c r="W340" s="309" t="str">
        <f t="shared" si="56"/>
        <v>CUMPLIDA</v>
      </c>
      <c r="X340" s="309" t="str">
        <f>IF(W340="CUMPLIDA","CUMPLIDA",IF(W340="EN TERMINO","EN TERMINO","VENCIDA"))</f>
        <v>CUMPLIDA</v>
      </c>
    </row>
    <row r="341" spans="1:24" ht="241.5" customHeight="1">
      <c r="A341" s="196">
        <v>37</v>
      </c>
      <c r="B341" s="189" t="s">
        <v>1370</v>
      </c>
      <c r="C341" s="189" t="s">
        <v>48</v>
      </c>
      <c r="D341" s="189" t="s">
        <v>183</v>
      </c>
      <c r="E341" s="249" t="s">
        <v>918</v>
      </c>
      <c r="F341" s="249" t="s">
        <v>686</v>
      </c>
      <c r="G341" s="250" t="s">
        <v>107</v>
      </c>
      <c r="H341" s="250">
        <v>1</v>
      </c>
      <c r="I341" s="236">
        <v>42978</v>
      </c>
      <c r="J341" s="236">
        <v>43312</v>
      </c>
      <c r="K341" s="192">
        <f t="shared" si="55"/>
        <v>47.714285714285715</v>
      </c>
      <c r="L341" s="291" t="s">
        <v>1222</v>
      </c>
      <c r="M341" s="291">
        <v>1</v>
      </c>
      <c r="N341" s="194">
        <f t="shared" si="60"/>
        <v>1</v>
      </c>
      <c r="O341" s="192">
        <f t="shared" si="57"/>
        <v>47.714285714285715</v>
      </c>
      <c r="P341" s="192">
        <f t="shared" ca="1" si="58"/>
        <v>47.714285714285715</v>
      </c>
      <c r="Q341" s="192">
        <f t="shared" ca="1" si="59"/>
        <v>47.714285714285715</v>
      </c>
      <c r="R341" s="291"/>
      <c r="S341" s="291"/>
      <c r="T341" s="658" t="s">
        <v>1308</v>
      </c>
      <c r="U341" s="193">
        <f t="shared" si="61"/>
        <v>2</v>
      </c>
      <c r="V341" s="193">
        <f t="shared" si="62"/>
        <v>0</v>
      </c>
      <c r="W341" s="309" t="str">
        <f t="shared" si="56"/>
        <v>CUMPLIDA</v>
      </c>
      <c r="X341" s="309" t="str">
        <f>IF(W341="CUMPLIDA","CUMPLIDA",IF(W341="EN TERMINO","EN TERMINO","VENCIDA"))</f>
        <v>CUMPLIDA</v>
      </c>
    </row>
    <row r="342" spans="1:24" ht="409.5" customHeight="1">
      <c r="A342" s="196">
        <v>39</v>
      </c>
      <c r="B342" s="189" t="s">
        <v>1371</v>
      </c>
      <c r="C342" s="189" t="s">
        <v>31</v>
      </c>
      <c r="D342" s="189" t="s">
        <v>185</v>
      </c>
      <c r="E342" s="237" t="s">
        <v>186</v>
      </c>
      <c r="F342" s="237" t="s">
        <v>187</v>
      </c>
      <c r="G342" s="190" t="s">
        <v>188</v>
      </c>
      <c r="H342" s="190">
        <v>1</v>
      </c>
      <c r="I342" s="191">
        <v>42736</v>
      </c>
      <c r="J342" s="191">
        <v>43100</v>
      </c>
      <c r="K342" s="192">
        <f t="shared" si="55"/>
        <v>52</v>
      </c>
      <c r="L342" s="291" t="s">
        <v>1320</v>
      </c>
      <c r="M342" s="291">
        <v>1</v>
      </c>
      <c r="N342" s="194">
        <f t="shared" si="60"/>
        <v>1</v>
      </c>
      <c r="O342" s="192">
        <f t="shared" si="57"/>
        <v>52</v>
      </c>
      <c r="P342" s="192">
        <f t="shared" ca="1" si="58"/>
        <v>52</v>
      </c>
      <c r="Q342" s="192">
        <f t="shared" ca="1" si="59"/>
        <v>52</v>
      </c>
      <c r="R342" s="291"/>
      <c r="S342" s="291"/>
      <c r="T342" s="658" t="s">
        <v>1319</v>
      </c>
      <c r="U342" s="193">
        <f t="shared" si="61"/>
        <v>2</v>
      </c>
      <c r="V342" s="193">
        <f t="shared" si="62"/>
        <v>0</v>
      </c>
      <c r="W342" s="309" t="str">
        <f t="shared" si="56"/>
        <v>CUMPLIDA</v>
      </c>
      <c r="X342" s="309" t="str">
        <f>IF(W342="CUMPLIDA","CUMPLIDA",IF(W342="EN TERMINO","EN TERMINO","VENCIDA"))</f>
        <v>CUMPLIDA</v>
      </c>
    </row>
    <row r="343" spans="1:24" ht="409.5">
      <c r="A343" s="196">
        <v>40</v>
      </c>
      <c r="B343" s="189" t="s">
        <v>1372</v>
      </c>
      <c r="C343" s="189" t="s">
        <v>31</v>
      </c>
      <c r="D343" s="189" t="s">
        <v>190</v>
      </c>
      <c r="E343" s="237" t="s">
        <v>191</v>
      </c>
      <c r="F343" s="251" t="s">
        <v>192</v>
      </c>
      <c r="G343" s="190" t="s">
        <v>193</v>
      </c>
      <c r="H343" s="190">
        <v>1</v>
      </c>
      <c r="I343" s="191">
        <v>42644</v>
      </c>
      <c r="J343" s="191">
        <v>43009</v>
      </c>
      <c r="K343" s="192">
        <f t="shared" si="55"/>
        <v>52.142857142857146</v>
      </c>
      <c r="L343" s="291" t="s">
        <v>1100</v>
      </c>
      <c r="M343" s="291">
        <v>1</v>
      </c>
      <c r="N343" s="194">
        <f t="shared" si="60"/>
        <v>1</v>
      </c>
      <c r="O343" s="192">
        <f t="shared" si="57"/>
        <v>52.142857142857146</v>
      </c>
      <c r="P343" s="192">
        <f t="shared" ca="1" si="58"/>
        <v>52.142857142857146</v>
      </c>
      <c r="Q343" s="192">
        <f t="shared" ca="1" si="59"/>
        <v>52.142857142857146</v>
      </c>
      <c r="R343" s="291"/>
      <c r="S343" s="291"/>
      <c r="T343" s="658" t="s">
        <v>1019</v>
      </c>
      <c r="U343" s="193">
        <f t="shared" si="61"/>
        <v>2</v>
      </c>
      <c r="V343" s="193">
        <f t="shared" si="62"/>
        <v>0</v>
      </c>
      <c r="W343" s="309" t="str">
        <f t="shared" si="56"/>
        <v>CUMPLIDA</v>
      </c>
      <c r="X343" s="309" t="str">
        <f>IF(W343="CUMPLIDA","CUMPLIDA",IF(W343="EN TERMINO","EN TERMINO","VENCIDA"))</f>
        <v>CUMPLIDA</v>
      </c>
    </row>
    <row r="344" spans="1:24" ht="80.25" customHeight="1">
      <c r="A344" s="755">
        <v>43</v>
      </c>
      <c r="B344" s="754" t="s">
        <v>1373</v>
      </c>
      <c r="C344" s="754" t="s">
        <v>48</v>
      </c>
      <c r="D344" s="754" t="s">
        <v>195</v>
      </c>
      <c r="E344" s="709" t="s">
        <v>830</v>
      </c>
      <c r="F344" s="189" t="s">
        <v>869</v>
      </c>
      <c r="G344" s="190" t="s">
        <v>832</v>
      </c>
      <c r="H344" s="235">
        <v>32</v>
      </c>
      <c r="I344" s="252">
        <v>42993</v>
      </c>
      <c r="J344" s="239">
        <v>43312</v>
      </c>
      <c r="K344" s="192">
        <f t="shared" si="55"/>
        <v>45.571428571428569</v>
      </c>
      <c r="L344" s="291" t="s">
        <v>833</v>
      </c>
      <c r="M344" s="291">
        <v>47</v>
      </c>
      <c r="N344" s="194">
        <f t="shared" si="60"/>
        <v>1</v>
      </c>
      <c r="O344" s="192">
        <f t="shared" si="57"/>
        <v>45.571428571428569</v>
      </c>
      <c r="P344" s="192">
        <f t="shared" ca="1" si="58"/>
        <v>45.571428571428569</v>
      </c>
      <c r="Q344" s="192">
        <f t="shared" ca="1" si="59"/>
        <v>45.571428571428569</v>
      </c>
      <c r="R344" s="291"/>
      <c r="S344" s="291"/>
      <c r="T344" s="662" t="s">
        <v>1290</v>
      </c>
      <c r="U344" s="193">
        <f t="shared" si="61"/>
        <v>2</v>
      </c>
      <c r="V344" s="193">
        <f t="shared" si="62"/>
        <v>0</v>
      </c>
      <c r="W344" s="309" t="str">
        <f t="shared" si="56"/>
        <v>CUMPLIDA</v>
      </c>
      <c r="X344" s="701" t="str">
        <f>IF(W344&amp;W345&amp;W346&amp;W347="CUMPLIDA","CUMPLIDA",IF(OR(W344="VENCIDA",W345="VENCIDA",W346="VENCIDA",W347="VENCIDA"),"VENCIDA",IF(U344+U345+U346+U347=8,"CUMPLIDA","EN TERMINO")))</f>
        <v>CUMPLIDA</v>
      </c>
    </row>
    <row r="345" spans="1:24" ht="266.25" customHeight="1">
      <c r="A345" s="755"/>
      <c r="B345" s="754"/>
      <c r="C345" s="754"/>
      <c r="D345" s="754"/>
      <c r="E345" s="710"/>
      <c r="F345" s="189" t="s">
        <v>834</v>
      </c>
      <c r="G345" s="190" t="s">
        <v>835</v>
      </c>
      <c r="H345" s="235">
        <v>32</v>
      </c>
      <c r="I345" s="252">
        <v>42993</v>
      </c>
      <c r="J345" s="239">
        <v>43312</v>
      </c>
      <c r="K345" s="192">
        <f t="shared" si="55"/>
        <v>45.571428571428569</v>
      </c>
      <c r="L345" s="291" t="s">
        <v>833</v>
      </c>
      <c r="M345" s="291">
        <v>32</v>
      </c>
      <c r="N345" s="194">
        <f>IF(M345/H345&gt;1,1,+M345/H345)</f>
        <v>1</v>
      </c>
      <c r="O345" s="192">
        <f t="shared" si="57"/>
        <v>45.571428571428569</v>
      </c>
      <c r="P345" s="192">
        <f t="shared" ca="1" si="58"/>
        <v>45.571428571428569</v>
      </c>
      <c r="Q345" s="192">
        <f t="shared" ca="1" si="59"/>
        <v>45.571428571428569</v>
      </c>
      <c r="R345" s="291"/>
      <c r="S345" s="291"/>
      <c r="T345" s="663" t="s">
        <v>1455</v>
      </c>
      <c r="U345" s="193">
        <f>IF(N345=100%,2,0)</f>
        <v>2</v>
      </c>
      <c r="V345" s="193">
        <f>IF(J345&lt;$T$2,0,1)</f>
        <v>0</v>
      </c>
      <c r="W345" s="309" t="str">
        <f t="shared" si="56"/>
        <v>CUMPLIDA</v>
      </c>
      <c r="X345" s="702"/>
    </row>
    <row r="346" spans="1:24" ht="207.75" customHeight="1">
      <c r="A346" s="755"/>
      <c r="B346" s="754"/>
      <c r="C346" s="754"/>
      <c r="D346" s="754"/>
      <c r="E346" s="710"/>
      <c r="F346" s="188" t="s">
        <v>836</v>
      </c>
      <c r="G346" s="209" t="s">
        <v>837</v>
      </c>
      <c r="H346" s="235">
        <v>10</v>
      </c>
      <c r="I346" s="252">
        <v>43009</v>
      </c>
      <c r="J346" s="239">
        <v>43373</v>
      </c>
      <c r="K346" s="192">
        <f t="shared" si="55"/>
        <v>52</v>
      </c>
      <c r="L346" s="291" t="s">
        <v>833</v>
      </c>
      <c r="M346" s="291">
        <v>10</v>
      </c>
      <c r="N346" s="194">
        <f>IF(M346/H346&gt;1,1,+M346/H346)</f>
        <v>1</v>
      </c>
      <c r="O346" s="192">
        <f t="shared" si="57"/>
        <v>52</v>
      </c>
      <c r="P346" s="192">
        <f t="shared" ca="1" si="58"/>
        <v>52</v>
      </c>
      <c r="Q346" s="192">
        <f t="shared" ca="1" si="59"/>
        <v>52</v>
      </c>
      <c r="R346" s="291"/>
      <c r="S346" s="291"/>
      <c r="T346" s="663" t="s">
        <v>1903</v>
      </c>
      <c r="U346" s="193">
        <f>IF(N346=100%,2,0)</f>
        <v>2</v>
      </c>
      <c r="V346" s="193">
        <f>IF(J346&lt;$T$2,0,1)</f>
        <v>0</v>
      </c>
      <c r="W346" s="309" t="str">
        <f t="shared" si="56"/>
        <v>CUMPLIDA</v>
      </c>
      <c r="X346" s="702"/>
    </row>
    <row r="347" spans="1:24" ht="165.75" customHeight="1">
      <c r="A347" s="755"/>
      <c r="B347" s="754"/>
      <c r="C347" s="754"/>
      <c r="D347" s="754"/>
      <c r="E347" s="711"/>
      <c r="F347" s="189" t="s">
        <v>838</v>
      </c>
      <c r="G347" s="190" t="s">
        <v>839</v>
      </c>
      <c r="H347" s="235">
        <v>1</v>
      </c>
      <c r="I347" s="252">
        <v>43009</v>
      </c>
      <c r="J347" s="239">
        <v>43312</v>
      </c>
      <c r="K347" s="192">
        <f t="shared" si="55"/>
        <v>43.285714285714285</v>
      </c>
      <c r="L347" s="291" t="s">
        <v>833</v>
      </c>
      <c r="M347" s="291">
        <v>1</v>
      </c>
      <c r="N347" s="194">
        <f>IF(M347/H347&gt;1,1,+M347/H347)</f>
        <v>1</v>
      </c>
      <c r="O347" s="192">
        <f t="shared" si="57"/>
        <v>43.285714285714285</v>
      </c>
      <c r="P347" s="192">
        <f t="shared" ca="1" si="58"/>
        <v>43.285714285714285</v>
      </c>
      <c r="Q347" s="192">
        <f t="shared" ca="1" si="59"/>
        <v>43.285714285714285</v>
      </c>
      <c r="R347" s="291"/>
      <c r="S347" s="291"/>
      <c r="T347" s="663" t="s">
        <v>1291</v>
      </c>
      <c r="U347" s="193">
        <f>IF(N347=100%,2,0)</f>
        <v>2</v>
      </c>
      <c r="V347" s="193">
        <f>IF(J347&lt;$T$2,0,1)</f>
        <v>0</v>
      </c>
      <c r="W347" s="309" t="str">
        <f t="shared" si="56"/>
        <v>CUMPLIDA</v>
      </c>
      <c r="X347" s="703"/>
    </row>
    <row r="348" spans="1:24" ht="227.25" customHeight="1">
      <c r="A348" s="196">
        <v>46</v>
      </c>
      <c r="B348" s="189" t="s">
        <v>1374</v>
      </c>
      <c r="C348" s="189" t="s">
        <v>48</v>
      </c>
      <c r="D348" s="237" t="s">
        <v>197</v>
      </c>
      <c r="E348" s="249" t="s">
        <v>919</v>
      </c>
      <c r="F348" s="249" t="s">
        <v>920</v>
      </c>
      <c r="G348" s="249" t="s">
        <v>870</v>
      </c>
      <c r="H348" s="250">
        <v>1</v>
      </c>
      <c r="I348" s="236">
        <v>42979</v>
      </c>
      <c r="J348" s="236">
        <v>43100</v>
      </c>
      <c r="K348" s="192">
        <f t="shared" si="55"/>
        <v>17.285714285714285</v>
      </c>
      <c r="L348" s="291" t="s">
        <v>871</v>
      </c>
      <c r="M348" s="291">
        <v>1</v>
      </c>
      <c r="N348" s="194">
        <f t="shared" si="60"/>
        <v>1</v>
      </c>
      <c r="O348" s="192">
        <f t="shared" si="57"/>
        <v>17.285714285714285</v>
      </c>
      <c r="P348" s="192">
        <f t="shared" ca="1" si="58"/>
        <v>17.285714285714285</v>
      </c>
      <c r="Q348" s="192">
        <f t="shared" ca="1" si="59"/>
        <v>17.285714285714285</v>
      </c>
      <c r="R348" s="291"/>
      <c r="S348" s="291"/>
      <c r="T348" s="658" t="s">
        <v>661</v>
      </c>
      <c r="U348" s="253">
        <f t="shared" si="61"/>
        <v>2</v>
      </c>
      <c r="V348" s="193">
        <f t="shared" si="62"/>
        <v>0</v>
      </c>
      <c r="W348" s="309" t="str">
        <f t="shared" si="56"/>
        <v>CUMPLIDA</v>
      </c>
      <c r="X348" s="309" t="str">
        <f>IF(W348="CUMPLIDA","CUMPLIDA",IF(W348="EN TERMINO","EN TERMINO","VENCIDA"))</f>
        <v>CUMPLIDA</v>
      </c>
    </row>
    <row r="349" spans="1:24" ht="330">
      <c r="A349" s="196">
        <v>48</v>
      </c>
      <c r="B349" s="189" t="s">
        <v>1132</v>
      </c>
      <c r="C349" s="189" t="s">
        <v>48</v>
      </c>
      <c r="D349" s="189" t="s">
        <v>199</v>
      </c>
      <c r="E349" s="237" t="s">
        <v>200</v>
      </c>
      <c r="F349" s="237" t="s">
        <v>201</v>
      </c>
      <c r="G349" s="190" t="s">
        <v>202</v>
      </c>
      <c r="H349" s="190">
        <v>2</v>
      </c>
      <c r="I349" s="191">
        <v>42551</v>
      </c>
      <c r="J349" s="191">
        <v>42916</v>
      </c>
      <c r="K349" s="192">
        <f t="shared" si="55"/>
        <v>52.142857142857146</v>
      </c>
      <c r="L349" s="291" t="s">
        <v>1133</v>
      </c>
      <c r="M349" s="291">
        <v>2</v>
      </c>
      <c r="N349" s="194">
        <f t="shared" si="60"/>
        <v>1</v>
      </c>
      <c r="O349" s="192">
        <f t="shared" si="57"/>
        <v>52.142857142857146</v>
      </c>
      <c r="P349" s="192">
        <f t="shared" ca="1" si="58"/>
        <v>52.142857142857146</v>
      </c>
      <c r="Q349" s="192">
        <f t="shared" ca="1" si="59"/>
        <v>52.142857142857146</v>
      </c>
      <c r="R349" s="291"/>
      <c r="S349" s="291"/>
      <c r="T349" s="658" t="s">
        <v>921</v>
      </c>
      <c r="U349" s="253">
        <f t="shared" si="61"/>
        <v>2</v>
      </c>
      <c r="V349" s="193">
        <f t="shared" si="62"/>
        <v>0</v>
      </c>
      <c r="W349" s="309" t="str">
        <f t="shared" si="56"/>
        <v>CUMPLIDA</v>
      </c>
      <c r="X349" s="309" t="str">
        <f>IF(W349="CUMPLIDA","CUMPLIDA",IF(W349="EN TERMINO","EN TERMINO","VENCIDA"))</f>
        <v>CUMPLIDA</v>
      </c>
    </row>
    <row r="350" spans="1:24" ht="409.5">
      <c r="A350" s="196">
        <v>49</v>
      </c>
      <c r="B350" s="623" t="s">
        <v>1134</v>
      </c>
      <c r="C350" s="189" t="s">
        <v>48</v>
      </c>
      <c r="D350" s="189" t="s">
        <v>205</v>
      </c>
      <c r="E350" s="217" t="s">
        <v>755</v>
      </c>
      <c r="F350" s="217" t="s">
        <v>756</v>
      </c>
      <c r="G350" s="190" t="s">
        <v>896</v>
      </c>
      <c r="H350" s="190">
        <v>3</v>
      </c>
      <c r="I350" s="218">
        <v>43011</v>
      </c>
      <c r="J350" s="239">
        <v>43376</v>
      </c>
      <c r="K350" s="192">
        <f t="shared" si="55"/>
        <v>52.142857142857146</v>
      </c>
      <c r="L350" s="291" t="s">
        <v>1137</v>
      </c>
      <c r="M350" s="291">
        <v>3</v>
      </c>
      <c r="N350" s="194">
        <f t="shared" si="60"/>
        <v>1</v>
      </c>
      <c r="O350" s="192">
        <f t="shared" si="57"/>
        <v>52.142857142857146</v>
      </c>
      <c r="P350" s="192">
        <f t="shared" ca="1" si="58"/>
        <v>52.142857142857146</v>
      </c>
      <c r="Q350" s="192">
        <f t="shared" ca="1" si="59"/>
        <v>52.142857142857146</v>
      </c>
      <c r="R350" s="291"/>
      <c r="S350" s="291"/>
      <c r="T350" s="658" t="s">
        <v>1901</v>
      </c>
      <c r="U350" s="253">
        <f t="shared" si="61"/>
        <v>2</v>
      </c>
      <c r="V350" s="193">
        <f t="shared" si="62"/>
        <v>0</v>
      </c>
      <c r="W350" s="309" t="str">
        <f t="shared" si="56"/>
        <v>CUMPLIDA</v>
      </c>
      <c r="X350" s="309" t="str">
        <f>IF(W350="CUMPLIDA","CUMPLIDA",IF(W350="EN TERMINO","EN TERMINO","VENCIDA"))</f>
        <v>CUMPLIDA</v>
      </c>
    </row>
    <row r="351" spans="1:24" ht="195.75" customHeight="1">
      <c r="A351" s="187">
        <v>50</v>
      </c>
      <c r="B351" s="188" t="s">
        <v>1375</v>
      </c>
      <c r="C351" s="188" t="s">
        <v>31</v>
      </c>
      <c r="D351" s="188" t="s">
        <v>1006</v>
      </c>
      <c r="E351" s="188" t="s">
        <v>1009</v>
      </c>
      <c r="F351" s="188" t="s">
        <v>1007</v>
      </c>
      <c r="G351" s="213" t="s">
        <v>1008</v>
      </c>
      <c r="H351" s="213">
        <v>2</v>
      </c>
      <c r="I351" s="191">
        <v>43009</v>
      </c>
      <c r="J351" s="191">
        <v>43054</v>
      </c>
      <c r="K351" s="192">
        <f t="shared" si="55"/>
        <v>6.4285714285714288</v>
      </c>
      <c r="L351" s="291" t="s">
        <v>548</v>
      </c>
      <c r="M351" s="291">
        <v>2</v>
      </c>
      <c r="N351" s="194">
        <f t="shared" si="60"/>
        <v>1</v>
      </c>
      <c r="O351" s="192">
        <f t="shared" si="57"/>
        <v>6.4285714285714288</v>
      </c>
      <c r="P351" s="192">
        <f t="shared" ca="1" si="58"/>
        <v>6.4285714285714288</v>
      </c>
      <c r="Q351" s="192">
        <f t="shared" ca="1" si="59"/>
        <v>6.4285714285714288</v>
      </c>
      <c r="R351" s="291"/>
      <c r="S351" s="291"/>
      <c r="T351" s="658" t="s">
        <v>1302</v>
      </c>
      <c r="U351" s="253">
        <f t="shared" si="61"/>
        <v>2</v>
      </c>
      <c r="V351" s="193">
        <f t="shared" si="62"/>
        <v>0</v>
      </c>
      <c r="W351" s="309" t="str">
        <f t="shared" si="56"/>
        <v>CUMPLIDA</v>
      </c>
      <c r="X351" s="309" t="str">
        <f>IF(W351="CUMPLIDA","CUMPLIDA",IF(W351="EN TERMINO","EN TERMINO","VENCIDA"))</f>
        <v>CUMPLIDA</v>
      </c>
    </row>
    <row r="352" spans="1:24" ht="409.5">
      <c r="A352" s="196">
        <v>52</v>
      </c>
      <c r="B352" s="307" t="s">
        <v>1471</v>
      </c>
      <c r="C352" s="189" t="s">
        <v>210</v>
      </c>
      <c r="D352" s="189" t="s">
        <v>571</v>
      </c>
      <c r="E352" s="189" t="s">
        <v>1176</v>
      </c>
      <c r="F352" s="189" t="s">
        <v>1177</v>
      </c>
      <c r="G352" s="290" t="s">
        <v>109</v>
      </c>
      <c r="H352" s="648">
        <v>2</v>
      </c>
      <c r="I352" s="214">
        <v>42736</v>
      </c>
      <c r="J352" s="214">
        <v>43100</v>
      </c>
      <c r="K352" s="192">
        <f t="shared" si="55"/>
        <v>52</v>
      </c>
      <c r="L352" s="291" t="s">
        <v>1100</v>
      </c>
      <c r="M352" s="291">
        <v>2</v>
      </c>
      <c r="N352" s="194">
        <f t="shared" si="60"/>
        <v>1</v>
      </c>
      <c r="O352" s="192">
        <f t="shared" si="57"/>
        <v>52</v>
      </c>
      <c r="P352" s="192">
        <f t="shared" ca="1" si="58"/>
        <v>52</v>
      </c>
      <c r="Q352" s="192">
        <f t="shared" ca="1" si="59"/>
        <v>52</v>
      </c>
      <c r="R352" s="291"/>
      <c r="S352" s="291"/>
      <c r="T352" s="660" t="s">
        <v>1316</v>
      </c>
      <c r="U352" s="193">
        <f t="shared" si="61"/>
        <v>2</v>
      </c>
      <c r="V352" s="193">
        <f t="shared" si="62"/>
        <v>0</v>
      </c>
      <c r="W352" s="309" t="str">
        <f t="shared" si="56"/>
        <v>CUMPLIDA</v>
      </c>
      <c r="X352" s="309" t="str">
        <f>IF(W352="CUMPLIDA","CUMPLIDA",IF(W352="EN TERMINO","EN TERMINO","VENCIDA"))</f>
        <v>CUMPLIDA</v>
      </c>
    </row>
    <row r="353" spans="1:24" ht="200.25" customHeight="1">
      <c r="A353" s="755">
        <v>54</v>
      </c>
      <c r="B353" s="754" t="s">
        <v>1376</v>
      </c>
      <c r="C353" s="754" t="s">
        <v>48</v>
      </c>
      <c r="D353" s="754" t="s">
        <v>212</v>
      </c>
      <c r="E353" s="217" t="s">
        <v>213</v>
      </c>
      <c r="F353" s="217" t="s">
        <v>214</v>
      </c>
      <c r="G353" s="213" t="s">
        <v>215</v>
      </c>
      <c r="H353" s="213">
        <v>1</v>
      </c>
      <c r="I353" s="214">
        <v>42612</v>
      </c>
      <c r="J353" s="214">
        <v>42735</v>
      </c>
      <c r="K353" s="192">
        <f t="shared" si="55"/>
        <v>17.571428571428573</v>
      </c>
      <c r="L353" s="291" t="s">
        <v>1133</v>
      </c>
      <c r="M353" s="291">
        <v>1</v>
      </c>
      <c r="N353" s="194">
        <f t="shared" si="60"/>
        <v>1</v>
      </c>
      <c r="O353" s="192">
        <f t="shared" si="57"/>
        <v>17.571428571428573</v>
      </c>
      <c r="P353" s="192">
        <f t="shared" ca="1" si="58"/>
        <v>17.571428571428573</v>
      </c>
      <c r="Q353" s="192">
        <f t="shared" ca="1" si="59"/>
        <v>17.571428571428573</v>
      </c>
      <c r="R353" s="291"/>
      <c r="S353" s="291"/>
      <c r="T353" s="658" t="s">
        <v>1135</v>
      </c>
      <c r="U353" s="193">
        <f t="shared" si="61"/>
        <v>2</v>
      </c>
      <c r="V353" s="193">
        <f t="shared" si="62"/>
        <v>0</v>
      </c>
      <c r="W353" s="309" t="str">
        <f t="shared" si="56"/>
        <v>CUMPLIDA</v>
      </c>
      <c r="X353" s="692" t="str">
        <f>IF(W353&amp;W354="CUMPLIDA","CUMPLIDA",IF(OR(W353="VENCIDA",W354="VENCIDA"),"VENCIDA",IF(U353+U354=4,"CUMPLIDA","EN TERMINO")))</f>
        <v>CUMPLIDA</v>
      </c>
    </row>
    <row r="354" spans="1:24" ht="234">
      <c r="A354" s="755"/>
      <c r="B354" s="754"/>
      <c r="C354" s="754"/>
      <c r="D354" s="754"/>
      <c r="E354" s="217" t="s">
        <v>216</v>
      </c>
      <c r="F354" s="217" t="s">
        <v>217</v>
      </c>
      <c r="G354" s="213" t="s">
        <v>218</v>
      </c>
      <c r="H354" s="213">
        <v>1</v>
      </c>
      <c r="I354" s="214">
        <v>42917</v>
      </c>
      <c r="J354" s="214">
        <v>43008</v>
      </c>
      <c r="K354" s="192">
        <f t="shared" si="55"/>
        <v>13</v>
      </c>
      <c r="L354" s="291" t="s">
        <v>1133</v>
      </c>
      <c r="M354" s="291">
        <v>1</v>
      </c>
      <c r="N354" s="194">
        <f t="shared" si="60"/>
        <v>1</v>
      </c>
      <c r="O354" s="192">
        <f t="shared" si="57"/>
        <v>13</v>
      </c>
      <c r="P354" s="192">
        <f t="shared" ca="1" si="58"/>
        <v>13</v>
      </c>
      <c r="Q354" s="192">
        <f t="shared" ca="1" si="59"/>
        <v>13</v>
      </c>
      <c r="R354" s="291"/>
      <c r="S354" s="291"/>
      <c r="T354" s="658" t="s">
        <v>681</v>
      </c>
      <c r="U354" s="193">
        <f t="shared" si="61"/>
        <v>2</v>
      </c>
      <c r="V354" s="193">
        <f t="shared" si="62"/>
        <v>0</v>
      </c>
      <c r="W354" s="309" t="str">
        <f t="shared" si="56"/>
        <v>CUMPLIDA</v>
      </c>
      <c r="X354" s="692"/>
    </row>
    <row r="355" spans="1:24" ht="409.5">
      <c r="A355" s="196">
        <v>56</v>
      </c>
      <c r="B355" s="307" t="s">
        <v>1377</v>
      </c>
      <c r="C355" s="189" t="s">
        <v>31</v>
      </c>
      <c r="D355" s="189" t="s">
        <v>220</v>
      </c>
      <c r="E355" s="189" t="s">
        <v>599</v>
      </c>
      <c r="F355" s="189" t="s">
        <v>155</v>
      </c>
      <c r="G355" s="290" t="s">
        <v>221</v>
      </c>
      <c r="H355" s="190">
        <v>1</v>
      </c>
      <c r="I355" s="191">
        <v>42522</v>
      </c>
      <c r="J355" s="191">
        <v>42887</v>
      </c>
      <c r="K355" s="192">
        <f t="shared" si="55"/>
        <v>52.142857142857146</v>
      </c>
      <c r="L355" s="291" t="s">
        <v>1112</v>
      </c>
      <c r="M355" s="291">
        <v>1</v>
      </c>
      <c r="N355" s="194">
        <f t="shared" si="60"/>
        <v>1</v>
      </c>
      <c r="O355" s="192">
        <f t="shared" si="57"/>
        <v>52.142857142857146</v>
      </c>
      <c r="P355" s="192">
        <f t="shared" ca="1" si="58"/>
        <v>52.142857142857146</v>
      </c>
      <c r="Q355" s="192">
        <f t="shared" ca="1" si="59"/>
        <v>52.142857142857146</v>
      </c>
      <c r="R355" s="291"/>
      <c r="S355" s="291"/>
      <c r="T355" s="660" t="s">
        <v>922</v>
      </c>
      <c r="U355" s="193">
        <f t="shared" si="61"/>
        <v>2</v>
      </c>
      <c r="V355" s="193">
        <f t="shared" si="62"/>
        <v>0</v>
      </c>
      <c r="W355" s="309" t="str">
        <f t="shared" si="56"/>
        <v>CUMPLIDA</v>
      </c>
      <c r="X355" s="309" t="str">
        <f>IF(W355="CUMPLIDA","CUMPLIDA",IF(W355="EN TERMINO","EN TERMINO","VENCIDA"))</f>
        <v>CUMPLIDA</v>
      </c>
    </row>
    <row r="356" spans="1:24" ht="360">
      <c r="A356" s="196">
        <v>57</v>
      </c>
      <c r="B356" s="189" t="s">
        <v>1378</v>
      </c>
      <c r="C356" s="189" t="s">
        <v>31</v>
      </c>
      <c r="D356" s="189" t="s">
        <v>223</v>
      </c>
      <c r="E356" s="189" t="s">
        <v>599</v>
      </c>
      <c r="F356" s="189" t="s">
        <v>155</v>
      </c>
      <c r="G356" s="290" t="s">
        <v>107</v>
      </c>
      <c r="H356" s="648">
        <v>1</v>
      </c>
      <c r="I356" s="218">
        <v>42522</v>
      </c>
      <c r="J356" s="218">
        <v>42887</v>
      </c>
      <c r="K356" s="192">
        <f t="shared" si="55"/>
        <v>52.142857142857146</v>
      </c>
      <c r="L356" s="291" t="s">
        <v>1112</v>
      </c>
      <c r="M356" s="291">
        <v>1</v>
      </c>
      <c r="N356" s="194">
        <f>IF(M356/H356&gt;1,1,+M356/H356)</f>
        <v>1</v>
      </c>
      <c r="O356" s="192">
        <f t="shared" si="57"/>
        <v>52.142857142857146</v>
      </c>
      <c r="P356" s="192">
        <f t="shared" ca="1" si="58"/>
        <v>52.142857142857146</v>
      </c>
      <c r="Q356" s="192">
        <f t="shared" ca="1" si="59"/>
        <v>52.142857142857146</v>
      </c>
      <c r="R356" s="291"/>
      <c r="S356" s="291"/>
      <c r="T356" s="660" t="s">
        <v>923</v>
      </c>
      <c r="U356" s="193">
        <f t="shared" si="61"/>
        <v>2</v>
      </c>
      <c r="V356" s="193">
        <f t="shared" si="62"/>
        <v>0</v>
      </c>
      <c r="W356" s="309" t="str">
        <f t="shared" si="56"/>
        <v>CUMPLIDA</v>
      </c>
      <c r="X356" s="309" t="str">
        <f>IF(W356="CUMPLIDA","CUMPLIDA",IF(W356="EN TERMINO","EN TERMINO","VENCIDA"))</f>
        <v>CUMPLIDA</v>
      </c>
    </row>
    <row r="357" spans="1:24" ht="409.5" customHeight="1">
      <c r="A357" s="196">
        <v>58</v>
      </c>
      <c r="B357" s="626" t="s">
        <v>1379</v>
      </c>
      <c r="C357" s="189" t="s">
        <v>48</v>
      </c>
      <c r="D357" s="189" t="s">
        <v>1050</v>
      </c>
      <c r="E357" s="217" t="s">
        <v>1010</v>
      </c>
      <c r="F357" s="217" t="s">
        <v>1011</v>
      </c>
      <c r="G357" s="213" t="s">
        <v>225</v>
      </c>
      <c r="H357" s="213">
        <v>4</v>
      </c>
      <c r="I357" s="218">
        <v>43101</v>
      </c>
      <c r="J357" s="218">
        <v>43465</v>
      </c>
      <c r="K357" s="192">
        <f t="shared" si="55"/>
        <v>52</v>
      </c>
      <c r="L357" s="291" t="s">
        <v>566</v>
      </c>
      <c r="M357" s="291">
        <v>4</v>
      </c>
      <c r="N357" s="194">
        <f>IF(M357/H357&gt;1,1,+M357/H357)</f>
        <v>1</v>
      </c>
      <c r="O357" s="192">
        <f t="shared" si="57"/>
        <v>52</v>
      </c>
      <c r="P357" s="192">
        <f t="shared" ca="1" si="58"/>
        <v>52</v>
      </c>
      <c r="Q357" s="192">
        <f t="shared" ca="1" si="59"/>
        <v>52</v>
      </c>
      <c r="R357" s="291"/>
      <c r="S357" s="291"/>
      <c r="T357" s="658" t="s">
        <v>1924</v>
      </c>
      <c r="U357" s="193">
        <f t="shared" si="61"/>
        <v>2</v>
      </c>
      <c r="V357" s="193">
        <f t="shared" si="62"/>
        <v>0</v>
      </c>
      <c r="W357" s="309" t="str">
        <f t="shared" si="56"/>
        <v>CUMPLIDA</v>
      </c>
      <c r="X357" s="309" t="str">
        <f>IF(W357="CUMPLIDA","CUMPLIDA",IF(W357="EN TERMINO","EN TERMINO","VENCIDA"))</f>
        <v>CUMPLIDA</v>
      </c>
    </row>
    <row r="358" spans="1:24" ht="409.5">
      <c r="A358" s="196">
        <v>59</v>
      </c>
      <c r="B358" s="626" t="s">
        <v>1380</v>
      </c>
      <c r="C358" s="189" t="s">
        <v>48</v>
      </c>
      <c r="D358" s="189" t="s">
        <v>1012</v>
      </c>
      <c r="E358" s="217" t="s">
        <v>1051</v>
      </c>
      <c r="F358" s="217" t="s">
        <v>228</v>
      </c>
      <c r="G358" s="213" t="s">
        <v>225</v>
      </c>
      <c r="H358" s="213">
        <v>2</v>
      </c>
      <c r="I358" s="218">
        <v>43009</v>
      </c>
      <c r="J358" s="218">
        <v>43373</v>
      </c>
      <c r="K358" s="192">
        <f t="shared" si="55"/>
        <v>52</v>
      </c>
      <c r="L358" s="291" t="s">
        <v>566</v>
      </c>
      <c r="M358" s="291">
        <v>12</v>
      </c>
      <c r="N358" s="194">
        <f t="shared" ref="N358:N363" si="66">IF(M358/H358&gt;1,1,+M358/H358)</f>
        <v>1</v>
      </c>
      <c r="O358" s="192">
        <f t="shared" si="57"/>
        <v>52</v>
      </c>
      <c r="P358" s="192">
        <f t="shared" ca="1" si="58"/>
        <v>52</v>
      </c>
      <c r="Q358" s="192">
        <f t="shared" ca="1" si="59"/>
        <v>52</v>
      </c>
      <c r="R358" s="291"/>
      <c r="S358" s="291"/>
      <c r="T358" s="658" t="s">
        <v>616</v>
      </c>
      <c r="U358" s="193">
        <f t="shared" si="61"/>
        <v>2</v>
      </c>
      <c r="V358" s="193">
        <f t="shared" si="62"/>
        <v>0</v>
      </c>
      <c r="W358" s="309" t="str">
        <f t="shared" si="56"/>
        <v>CUMPLIDA</v>
      </c>
      <c r="X358" s="309" t="str">
        <f>IF(W358="CUMPLIDA","CUMPLIDA",IF(W358="EN TERMINO","EN TERMINO","VENCIDA"))</f>
        <v>CUMPLIDA</v>
      </c>
    </row>
    <row r="359" spans="1:24" ht="151.5" customHeight="1">
      <c r="A359" s="755">
        <v>60</v>
      </c>
      <c r="B359" s="754" t="s">
        <v>1381</v>
      </c>
      <c r="C359" s="754" t="s">
        <v>48</v>
      </c>
      <c r="D359" s="754" t="s">
        <v>230</v>
      </c>
      <c r="E359" s="217" t="s">
        <v>231</v>
      </c>
      <c r="F359" s="217" t="s">
        <v>232</v>
      </c>
      <c r="G359" s="213" t="s">
        <v>233</v>
      </c>
      <c r="H359" s="213">
        <v>1</v>
      </c>
      <c r="I359" s="214">
        <v>42491</v>
      </c>
      <c r="J359" s="214">
        <v>42856</v>
      </c>
      <c r="K359" s="192">
        <f t="shared" si="55"/>
        <v>52.142857142857146</v>
      </c>
      <c r="L359" s="764" t="s">
        <v>548</v>
      </c>
      <c r="M359" s="291">
        <v>1</v>
      </c>
      <c r="N359" s="194">
        <f t="shared" si="66"/>
        <v>1</v>
      </c>
      <c r="O359" s="192">
        <f t="shared" si="57"/>
        <v>52.142857142857146</v>
      </c>
      <c r="P359" s="192">
        <f t="shared" ca="1" si="58"/>
        <v>52.142857142857146</v>
      </c>
      <c r="Q359" s="192">
        <f t="shared" ca="1" si="59"/>
        <v>52.142857142857146</v>
      </c>
      <c r="R359" s="291"/>
      <c r="S359" s="291"/>
      <c r="T359" s="658" t="s">
        <v>677</v>
      </c>
      <c r="U359" s="193">
        <f t="shared" si="61"/>
        <v>2</v>
      </c>
      <c r="V359" s="193">
        <f t="shared" si="62"/>
        <v>0</v>
      </c>
      <c r="W359" s="309" t="str">
        <f t="shared" si="56"/>
        <v>CUMPLIDA</v>
      </c>
      <c r="X359" s="692" t="str">
        <f>IF(W359&amp;W360="CUMPLIDA","CUMPLIDA",IF(OR(W359="VENCIDA",W360="VENCIDA"),"VENCIDA",IF(U359+U360=4,"CUMPLIDA","EN TERMINO")))</f>
        <v>CUMPLIDA</v>
      </c>
    </row>
    <row r="360" spans="1:24" ht="87.75" customHeight="1">
      <c r="A360" s="755"/>
      <c r="B360" s="754"/>
      <c r="C360" s="754"/>
      <c r="D360" s="754"/>
      <c r="E360" s="217" t="s">
        <v>234</v>
      </c>
      <c r="F360" s="217" t="s">
        <v>235</v>
      </c>
      <c r="G360" s="213" t="s">
        <v>236</v>
      </c>
      <c r="H360" s="213">
        <v>2</v>
      </c>
      <c r="I360" s="214">
        <v>42491</v>
      </c>
      <c r="J360" s="214">
        <v>42856</v>
      </c>
      <c r="K360" s="192">
        <f t="shared" si="55"/>
        <v>52.142857142857146</v>
      </c>
      <c r="L360" s="764"/>
      <c r="M360" s="254">
        <v>2</v>
      </c>
      <c r="N360" s="194">
        <f t="shared" si="66"/>
        <v>1</v>
      </c>
      <c r="O360" s="192">
        <f>+K360*N360</f>
        <v>52.142857142857146</v>
      </c>
      <c r="P360" s="192">
        <f ca="1">IF(J360&lt;=$R$7,O360,0)</f>
        <v>52.142857142857146</v>
      </c>
      <c r="Q360" s="192">
        <f ca="1">IF($R$7&gt;=J360,K360,0)</f>
        <v>52.142857142857146</v>
      </c>
      <c r="R360" s="291"/>
      <c r="S360" s="291"/>
      <c r="T360" s="658" t="s">
        <v>665</v>
      </c>
      <c r="U360" s="193">
        <f t="shared" si="61"/>
        <v>2</v>
      </c>
      <c r="V360" s="193">
        <f t="shared" si="62"/>
        <v>0</v>
      </c>
      <c r="W360" s="309" t="str">
        <f t="shared" si="56"/>
        <v>CUMPLIDA</v>
      </c>
      <c r="X360" s="692"/>
    </row>
    <row r="361" spans="1:24" ht="141.75" customHeight="1">
      <c r="A361" s="755">
        <v>61</v>
      </c>
      <c r="B361" s="754" t="s">
        <v>1178</v>
      </c>
      <c r="C361" s="754" t="s">
        <v>48</v>
      </c>
      <c r="D361" s="754" t="s">
        <v>1179</v>
      </c>
      <c r="E361" s="217" t="s">
        <v>1180</v>
      </c>
      <c r="F361" s="217" t="s">
        <v>1181</v>
      </c>
      <c r="G361" s="213" t="s">
        <v>241</v>
      </c>
      <c r="H361" s="213">
        <v>2</v>
      </c>
      <c r="I361" s="214">
        <v>42491</v>
      </c>
      <c r="J361" s="214">
        <v>42735</v>
      </c>
      <c r="K361" s="192">
        <f>(+J361-I361)/7</f>
        <v>34.857142857142854</v>
      </c>
      <c r="L361" s="291" t="s">
        <v>548</v>
      </c>
      <c r="M361" s="291">
        <v>2</v>
      </c>
      <c r="N361" s="194">
        <f t="shared" si="66"/>
        <v>1</v>
      </c>
      <c r="O361" s="192">
        <f>+K361*N361</f>
        <v>34.857142857142854</v>
      </c>
      <c r="P361" s="192">
        <f ca="1">IF(J361&lt;=$R$7,O361,0)</f>
        <v>34.857142857142854</v>
      </c>
      <c r="Q361" s="192">
        <f ca="1">IF($R$7&gt;=J361,K361,0)</f>
        <v>34.857142857142854</v>
      </c>
      <c r="R361" s="291"/>
      <c r="S361" s="291"/>
      <c r="T361" s="658" t="s">
        <v>1182</v>
      </c>
      <c r="U361" s="193">
        <f t="shared" si="61"/>
        <v>2</v>
      </c>
      <c r="V361" s="193">
        <f t="shared" si="62"/>
        <v>0</v>
      </c>
      <c r="W361" s="309" t="str">
        <f>IF(U361+V361&gt;1,"CUMPLIDA",IF(V361=1,"EN TERMINO","VENCIDA"))</f>
        <v>CUMPLIDA</v>
      </c>
      <c r="X361" s="692" t="str">
        <f>IF(W361&amp;W362="CUMPLIDA","CUMPLIDA",IF(OR(W361="VENCIDA",W362="VENCIDA"),"VENCIDA",IF(U361+U362=4,"CUMPLIDA","EN TERMINO")))</f>
        <v>CUMPLIDA</v>
      </c>
    </row>
    <row r="362" spans="1:24" ht="166.5" customHeight="1">
      <c r="A362" s="755"/>
      <c r="B362" s="754"/>
      <c r="C362" s="754"/>
      <c r="D362" s="754"/>
      <c r="E362" s="217" t="s">
        <v>1183</v>
      </c>
      <c r="F362" s="217" t="s">
        <v>243</v>
      </c>
      <c r="G362" s="213" t="s">
        <v>244</v>
      </c>
      <c r="H362" s="213">
        <v>2</v>
      </c>
      <c r="I362" s="191">
        <v>42917</v>
      </c>
      <c r="J362" s="191">
        <v>43069</v>
      </c>
      <c r="K362" s="192">
        <f>(+J362-I362)/7</f>
        <v>21.714285714285715</v>
      </c>
      <c r="L362" s="291" t="s">
        <v>1184</v>
      </c>
      <c r="M362" s="291">
        <v>2</v>
      </c>
      <c r="N362" s="194">
        <f t="shared" si="66"/>
        <v>1</v>
      </c>
      <c r="O362" s="192">
        <f>+K362*N362</f>
        <v>21.714285714285715</v>
      </c>
      <c r="P362" s="192">
        <f ca="1">IF(J362&lt;=$R$7,O362,0)</f>
        <v>21.714285714285715</v>
      </c>
      <c r="Q362" s="192">
        <f ca="1">IF($R$7&gt;=J362,K362,0)</f>
        <v>21.714285714285715</v>
      </c>
      <c r="R362" s="291"/>
      <c r="S362" s="291"/>
      <c r="T362" s="658" t="s">
        <v>1185</v>
      </c>
      <c r="U362" s="193">
        <f t="shared" si="61"/>
        <v>2</v>
      </c>
      <c r="V362" s="193">
        <f t="shared" si="62"/>
        <v>0</v>
      </c>
      <c r="W362" s="309" t="str">
        <f>IF(U362+V362&gt;1,"CUMPLIDA",IF(V362=1,"EN TERMINO","VENCIDA"))</f>
        <v>CUMPLIDA</v>
      </c>
      <c r="X362" s="692"/>
    </row>
    <row r="363" spans="1:24" ht="323.25" customHeight="1">
      <c r="A363" s="196">
        <v>62</v>
      </c>
      <c r="B363" s="569" t="s">
        <v>1382</v>
      </c>
      <c r="C363" s="189" t="s">
        <v>48</v>
      </c>
      <c r="D363" s="189" t="s">
        <v>1013</v>
      </c>
      <c r="E363" s="217" t="s">
        <v>1014</v>
      </c>
      <c r="F363" s="217" t="s">
        <v>1052</v>
      </c>
      <c r="G363" s="213" t="s">
        <v>1003</v>
      </c>
      <c r="H363" s="213">
        <v>1</v>
      </c>
      <c r="I363" s="218">
        <v>43009</v>
      </c>
      <c r="J363" s="191">
        <v>43373</v>
      </c>
      <c r="K363" s="192">
        <f>(+J363-I363)/7</f>
        <v>52</v>
      </c>
      <c r="L363" s="291" t="s">
        <v>1015</v>
      </c>
      <c r="M363" s="629">
        <v>1</v>
      </c>
      <c r="N363" s="194">
        <f t="shared" si="66"/>
        <v>1</v>
      </c>
      <c r="O363" s="192">
        <f>+K363*N363</f>
        <v>52</v>
      </c>
      <c r="P363" s="192">
        <f ca="1">IF(J363&lt;=$R$7,O363,0)</f>
        <v>52</v>
      </c>
      <c r="Q363" s="192">
        <f ca="1">IF($R$7&gt;=J363,K363,0)</f>
        <v>52</v>
      </c>
      <c r="R363" s="291"/>
      <c r="S363" s="291"/>
      <c r="T363" s="658" t="s">
        <v>1896</v>
      </c>
      <c r="U363" s="193">
        <f>IF(N363=100%,2,0)</f>
        <v>2</v>
      </c>
      <c r="V363" s="193">
        <f>IF(J363&lt;$T$2,0,1)</f>
        <v>0</v>
      </c>
      <c r="W363" s="202" t="str">
        <f>IF(U363+V363&gt;1,"CUMPLIDA",IF(V363=1,"EN TERMINO","VENCIDA"))</f>
        <v>CUMPLIDA</v>
      </c>
      <c r="X363" s="204" t="str">
        <f>IF(W363="CUMPLIDA","CUMPLIDA",IF(W363="EN TERMINO","EN TERMINO","VENCIDA"))</f>
        <v>CUMPLIDA</v>
      </c>
    </row>
    <row r="364" spans="1:24" ht="18">
      <c r="A364" s="197" t="s">
        <v>247</v>
      </c>
      <c r="B364" s="197"/>
      <c r="C364" s="198"/>
      <c r="D364" s="197"/>
      <c r="E364" s="197"/>
      <c r="F364" s="199"/>
      <c r="G364" s="199"/>
      <c r="H364" s="199"/>
      <c r="I364" s="232"/>
      <c r="J364" s="232"/>
      <c r="K364" s="201"/>
      <c r="L364" s="202"/>
      <c r="M364" s="202"/>
      <c r="N364" s="203"/>
      <c r="O364" s="201"/>
      <c r="P364" s="201"/>
      <c r="Q364" s="233"/>
      <c r="R364" s="202"/>
      <c r="S364" s="202"/>
      <c r="T364" s="657"/>
      <c r="U364" s="202"/>
      <c r="V364" s="202"/>
      <c r="W364" s="202"/>
      <c r="X364" s="204"/>
    </row>
    <row r="365" spans="1:24" ht="408.75" customHeight="1">
      <c r="A365" s="794">
        <v>1</v>
      </c>
      <c r="B365" s="690" t="s">
        <v>1383</v>
      </c>
      <c r="C365" s="690" t="s">
        <v>249</v>
      </c>
      <c r="D365" s="754" t="s">
        <v>250</v>
      </c>
      <c r="E365" s="754" t="s">
        <v>1384</v>
      </c>
      <c r="F365" s="754" t="s">
        <v>252</v>
      </c>
      <c r="G365" s="304" t="s">
        <v>253</v>
      </c>
      <c r="H365" s="648">
        <v>1</v>
      </c>
      <c r="I365" s="218">
        <v>42370</v>
      </c>
      <c r="J365" s="218">
        <v>42522</v>
      </c>
      <c r="K365" s="192">
        <f t="shared" ref="K365:K370" si="67">(+J365-I365)/7</f>
        <v>21.714285714285715</v>
      </c>
      <c r="L365" s="305" t="s">
        <v>1100</v>
      </c>
      <c r="M365" s="305">
        <v>1</v>
      </c>
      <c r="N365" s="194">
        <f t="shared" ref="N365:N370" si="68">IF(M365/H365&gt;1,1,+M365/H365)</f>
        <v>1</v>
      </c>
      <c r="O365" s="192">
        <f>+K365*N365</f>
        <v>21.714285714285715</v>
      </c>
      <c r="P365" s="192">
        <f ca="1">IF(J365&lt;=$R$7,O365,0)</f>
        <v>21.714285714285715</v>
      </c>
      <c r="Q365" s="192">
        <f ca="1">IF($R$7&gt;=J365,K365,0)</f>
        <v>21.714285714285715</v>
      </c>
      <c r="R365" s="305"/>
      <c r="S365" s="305"/>
      <c r="T365" s="659" t="s">
        <v>1469</v>
      </c>
      <c r="U365" s="255">
        <f t="shared" ref="U365:U370" si="69">IF(N365=100%,2,0)</f>
        <v>2</v>
      </c>
      <c r="V365" s="255">
        <f t="shared" ref="V365:V370" si="70">IF(J365&lt;$T$2,0,1)</f>
        <v>0</v>
      </c>
      <c r="W365" s="308" t="str">
        <f t="shared" ref="W365:W370" si="71">IF(U365+V365&gt;1,"CUMPLIDA",IF(V365=1,"EN TERMINO","VENCIDA"))</f>
        <v>CUMPLIDA</v>
      </c>
      <c r="X365" s="692" t="str">
        <f>IF(W365&amp;W366="CUMPLIDA","CUMPLIDA",IF(OR(W365="VENCIDA",W366="VENCIDA"),"VENCIDA",IF(U365+U366=4,"CUMPLIDA","EN TERMINO")))</f>
        <v>CUMPLIDA</v>
      </c>
    </row>
    <row r="366" spans="1:24" ht="150">
      <c r="A366" s="795"/>
      <c r="B366" s="691"/>
      <c r="C366" s="691"/>
      <c r="D366" s="754"/>
      <c r="E366" s="754"/>
      <c r="F366" s="754"/>
      <c r="G366" s="304" t="s">
        <v>1858</v>
      </c>
      <c r="H366" s="648">
        <v>1</v>
      </c>
      <c r="I366" s="218">
        <v>42552</v>
      </c>
      <c r="J366" s="218">
        <v>42917</v>
      </c>
      <c r="K366" s="192">
        <f t="shared" si="67"/>
        <v>52.142857142857146</v>
      </c>
      <c r="L366" s="305" t="s">
        <v>1100</v>
      </c>
      <c r="M366" s="305">
        <v>3</v>
      </c>
      <c r="N366" s="194">
        <f t="shared" si="68"/>
        <v>1</v>
      </c>
      <c r="O366" s="192">
        <f t="shared" ref="O366:O380" si="72">+K366*N366</f>
        <v>52.142857142857146</v>
      </c>
      <c r="P366" s="192">
        <f t="shared" ref="P366:P380" ca="1" si="73">IF(J366&lt;=$R$7,O366,0)</f>
        <v>52.142857142857146</v>
      </c>
      <c r="Q366" s="192">
        <f t="shared" ref="Q366:Q380" ca="1" si="74">IF($R$7&gt;=J366,K366,0)</f>
        <v>52.142857142857146</v>
      </c>
      <c r="R366" s="305"/>
      <c r="S366" s="305"/>
      <c r="T366" s="660" t="s">
        <v>1468</v>
      </c>
      <c r="U366" s="255">
        <f t="shared" si="69"/>
        <v>2</v>
      </c>
      <c r="V366" s="255">
        <f t="shared" si="70"/>
        <v>0</v>
      </c>
      <c r="W366" s="308" t="str">
        <f t="shared" si="71"/>
        <v>CUMPLIDA</v>
      </c>
      <c r="X366" s="692"/>
    </row>
    <row r="367" spans="1:24" ht="195" customHeight="1">
      <c r="A367" s="256">
        <v>9</v>
      </c>
      <c r="B367" s="189" t="s">
        <v>1385</v>
      </c>
      <c r="C367" s="189" t="s">
        <v>48</v>
      </c>
      <c r="D367" s="189" t="s">
        <v>255</v>
      </c>
      <c r="E367" s="189" t="s">
        <v>256</v>
      </c>
      <c r="F367" s="221" t="s">
        <v>257</v>
      </c>
      <c r="G367" s="222" t="s">
        <v>258</v>
      </c>
      <c r="H367" s="222">
        <v>1</v>
      </c>
      <c r="I367" s="257">
        <v>42552</v>
      </c>
      <c r="J367" s="257">
        <v>42885</v>
      </c>
      <c r="K367" s="192">
        <f t="shared" si="67"/>
        <v>47.571428571428569</v>
      </c>
      <c r="L367" s="291" t="s">
        <v>1103</v>
      </c>
      <c r="M367" s="291">
        <v>1</v>
      </c>
      <c r="N367" s="194">
        <f t="shared" si="68"/>
        <v>1</v>
      </c>
      <c r="O367" s="192">
        <f t="shared" si="72"/>
        <v>47.571428571428569</v>
      </c>
      <c r="P367" s="192">
        <f t="shared" ca="1" si="73"/>
        <v>47.571428571428569</v>
      </c>
      <c r="Q367" s="192">
        <f t="shared" ca="1" si="74"/>
        <v>47.571428571428569</v>
      </c>
      <c r="R367" s="291"/>
      <c r="S367" s="291"/>
      <c r="T367" s="664" t="s">
        <v>678</v>
      </c>
      <c r="U367" s="255">
        <f t="shared" si="69"/>
        <v>2</v>
      </c>
      <c r="V367" s="255">
        <f t="shared" si="70"/>
        <v>0</v>
      </c>
      <c r="W367" s="308" t="str">
        <f t="shared" si="71"/>
        <v>CUMPLIDA</v>
      </c>
      <c r="X367" s="308" t="str">
        <f>IF(W367="CUMPLIDA","CUMPLIDA",IF(W367="EN TERMINO","EN TERMINO","VENCIDA"))</f>
        <v>CUMPLIDA</v>
      </c>
    </row>
    <row r="368" spans="1:24" ht="200.25" customHeight="1">
      <c r="A368" s="256">
        <v>16</v>
      </c>
      <c r="B368" s="189" t="s">
        <v>1136</v>
      </c>
      <c r="C368" s="189" t="s">
        <v>48</v>
      </c>
      <c r="D368" s="189" t="s">
        <v>259</v>
      </c>
      <c r="E368" s="217" t="s">
        <v>261</v>
      </c>
      <c r="F368" s="217" t="s">
        <v>1219</v>
      </c>
      <c r="G368" s="213" t="s">
        <v>263</v>
      </c>
      <c r="H368" s="648">
        <v>1</v>
      </c>
      <c r="I368" s="218">
        <v>42551</v>
      </c>
      <c r="J368" s="218">
        <v>42916</v>
      </c>
      <c r="K368" s="192">
        <f t="shared" si="67"/>
        <v>52.142857142857146</v>
      </c>
      <c r="L368" s="291" t="s">
        <v>1133</v>
      </c>
      <c r="M368" s="291">
        <v>1</v>
      </c>
      <c r="N368" s="194">
        <f t="shared" si="68"/>
        <v>1</v>
      </c>
      <c r="O368" s="192">
        <f t="shared" si="72"/>
        <v>52.142857142857146</v>
      </c>
      <c r="P368" s="192">
        <f t="shared" ca="1" si="73"/>
        <v>52.142857142857146</v>
      </c>
      <c r="Q368" s="192">
        <f t="shared" ca="1" si="74"/>
        <v>52.142857142857146</v>
      </c>
      <c r="R368" s="291"/>
      <c r="S368" s="291"/>
      <c r="T368" s="658" t="s">
        <v>924</v>
      </c>
      <c r="U368" s="255">
        <f t="shared" si="69"/>
        <v>2</v>
      </c>
      <c r="V368" s="255">
        <f t="shared" si="70"/>
        <v>0</v>
      </c>
      <c r="W368" s="308" t="str">
        <f t="shared" si="71"/>
        <v>CUMPLIDA</v>
      </c>
      <c r="X368" s="308" t="str">
        <f>IF(W368="CUMPLIDA","CUMPLIDA",IF(W368="EN TERMINO","EN TERMINO","VENCIDA"))</f>
        <v>CUMPLIDA</v>
      </c>
    </row>
    <row r="369" spans="1:24" ht="164.25" customHeight="1">
      <c r="A369" s="256">
        <v>39</v>
      </c>
      <c r="B369" s="189" t="s">
        <v>1386</v>
      </c>
      <c r="C369" s="189" t="s">
        <v>48</v>
      </c>
      <c r="D369" s="189" t="s">
        <v>264</v>
      </c>
      <c r="E369" s="217" t="s">
        <v>266</v>
      </c>
      <c r="F369" s="217" t="s">
        <v>267</v>
      </c>
      <c r="G369" s="213" t="s">
        <v>268</v>
      </c>
      <c r="H369" s="226">
        <v>1</v>
      </c>
      <c r="I369" s="214">
        <v>42552</v>
      </c>
      <c r="J369" s="214">
        <v>42917</v>
      </c>
      <c r="K369" s="192">
        <f t="shared" si="67"/>
        <v>52.142857142857146</v>
      </c>
      <c r="L369" s="291" t="s">
        <v>548</v>
      </c>
      <c r="M369" s="226">
        <v>1</v>
      </c>
      <c r="N369" s="194">
        <f t="shared" si="68"/>
        <v>1</v>
      </c>
      <c r="O369" s="192">
        <f t="shared" si="72"/>
        <v>52.142857142857146</v>
      </c>
      <c r="P369" s="192">
        <f t="shared" ca="1" si="73"/>
        <v>52.142857142857146</v>
      </c>
      <c r="Q369" s="192">
        <f t="shared" ca="1" si="74"/>
        <v>52.142857142857146</v>
      </c>
      <c r="R369" s="291"/>
      <c r="S369" s="291"/>
      <c r="T369" s="660" t="s">
        <v>617</v>
      </c>
      <c r="U369" s="255">
        <f t="shared" si="69"/>
        <v>2</v>
      </c>
      <c r="V369" s="255">
        <f t="shared" si="70"/>
        <v>0</v>
      </c>
      <c r="W369" s="308" t="str">
        <f t="shared" si="71"/>
        <v>CUMPLIDA</v>
      </c>
      <c r="X369" s="308" t="str">
        <f>IF(W369="CUMPLIDA","CUMPLIDA",IF(W369="EN TERMINO","EN TERMINO","VENCIDA"))</f>
        <v>CUMPLIDA</v>
      </c>
    </row>
    <row r="370" spans="1:24" ht="134.25" customHeight="1">
      <c r="A370" s="256">
        <v>43</v>
      </c>
      <c r="B370" s="189" t="s">
        <v>1387</v>
      </c>
      <c r="C370" s="189" t="s">
        <v>48</v>
      </c>
      <c r="D370" s="189" t="s">
        <v>1016</v>
      </c>
      <c r="E370" s="217" t="s">
        <v>1053</v>
      </c>
      <c r="F370" s="217" t="s">
        <v>1017</v>
      </c>
      <c r="G370" s="290" t="s">
        <v>1018</v>
      </c>
      <c r="H370" s="258">
        <v>1</v>
      </c>
      <c r="I370" s="214">
        <v>43009</v>
      </c>
      <c r="J370" s="214">
        <v>43373</v>
      </c>
      <c r="K370" s="192">
        <f t="shared" si="67"/>
        <v>52</v>
      </c>
      <c r="L370" s="291" t="s">
        <v>564</v>
      </c>
      <c r="M370" s="258">
        <v>1</v>
      </c>
      <c r="N370" s="194">
        <f t="shared" si="68"/>
        <v>1</v>
      </c>
      <c r="O370" s="192">
        <f t="shared" si="72"/>
        <v>52</v>
      </c>
      <c r="P370" s="192">
        <f t="shared" ca="1" si="73"/>
        <v>52</v>
      </c>
      <c r="Q370" s="192">
        <f t="shared" ca="1" si="74"/>
        <v>52</v>
      </c>
      <c r="R370" s="291"/>
      <c r="S370" s="291"/>
      <c r="T370" s="658" t="s">
        <v>666</v>
      </c>
      <c r="U370" s="255">
        <f t="shared" si="69"/>
        <v>2</v>
      </c>
      <c r="V370" s="255">
        <f t="shared" si="70"/>
        <v>0</v>
      </c>
      <c r="W370" s="308" t="str">
        <f t="shared" si="71"/>
        <v>CUMPLIDA</v>
      </c>
      <c r="X370" s="308" t="str">
        <f>IF(W370="CUMPLIDA","CUMPLIDA",IF(W370="EN TERMINO","EN TERMINO","VENCIDA"))</f>
        <v>CUMPLIDA</v>
      </c>
    </row>
    <row r="371" spans="1:24" ht="18">
      <c r="A371" s="197" t="s">
        <v>270</v>
      </c>
      <c r="B371" s="197"/>
      <c r="C371" s="198"/>
      <c r="D371" s="197"/>
      <c r="E371" s="197"/>
      <c r="F371" s="199"/>
      <c r="G371" s="199"/>
      <c r="H371" s="199"/>
      <c r="I371" s="232"/>
      <c r="J371" s="232"/>
      <c r="K371" s="201"/>
      <c r="L371" s="202"/>
      <c r="M371" s="202"/>
      <c r="N371" s="203"/>
      <c r="O371" s="192"/>
      <c r="P371" s="192"/>
      <c r="Q371" s="192"/>
      <c r="R371" s="202"/>
      <c r="S371" s="202"/>
      <c r="T371" s="657"/>
      <c r="U371" s="202"/>
      <c r="V371" s="202"/>
      <c r="W371" s="202"/>
      <c r="X371" s="204"/>
    </row>
    <row r="372" spans="1:24" ht="363.75" customHeight="1">
      <c r="A372" s="794">
        <v>1</v>
      </c>
      <c r="B372" s="688" t="s">
        <v>1388</v>
      </c>
      <c r="C372" s="690" t="s">
        <v>249</v>
      </c>
      <c r="D372" s="754" t="s">
        <v>272</v>
      </c>
      <c r="E372" s="754" t="s">
        <v>1384</v>
      </c>
      <c r="F372" s="754" t="s">
        <v>252</v>
      </c>
      <c r="G372" s="304" t="s">
        <v>253</v>
      </c>
      <c r="H372" s="648">
        <v>1</v>
      </c>
      <c r="I372" s="218">
        <v>42370</v>
      </c>
      <c r="J372" s="218">
        <v>42522</v>
      </c>
      <c r="K372" s="192">
        <f>(+J372-I372)/7</f>
        <v>21.714285714285715</v>
      </c>
      <c r="L372" s="305" t="s">
        <v>1100</v>
      </c>
      <c r="M372" s="305">
        <v>1</v>
      </c>
      <c r="N372" s="194">
        <f t="shared" ref="N372:N380" si="75">IF(M372/H372&gt;1,1,+M372/H372)</f>
        <v>1</v>
      </c>
      <c r="O372" s="192">
        <f t="shared" si="72"/>
        <v>21.714285714285715</v>
      </c>
      <c r="P372" s="192">
        <f t="shared" ca="1" si="73"/>
        <v>21.714285714285715</v>
      </c>
      <c r="Q372" s="192">
        <f t="shared" ca="1" si="74"/>
        <v>21.714285714285715</v>
      </c>
      <c r="R372" s="305"/>
      <c r="S372" s="305"/>
      <c r="T372" s="658" t="s">
        <v>1505</v>
      </c>
      <c r="U372" s="255">
        <f t="shared" ref="U372:U380" si="76">IF(N372=100%,2,0)</f>
        <v>2</v>
      </c>
      <c r="V372" s="255">
        <f t="shared" ref="V372:V377" si="77">IF(J372&lt;$T$2,0,1)</f>
        <v>0</v>
      </c>
      <c r="W372" s="308" t="str">
        <f t="shared" ref="W372:W378" si="78">IF(U372+V372&gt;1,"CUMPLIDA",IF(V372=1,"EN TERMINO","VENCIDA"))</f>
        <v>CUMPLIDA</v>
      </c>
      <c r="X372" s="692" t="str">
        <f>IF(W372&amp;W373="CUMPLIDA","CUMPLIDA",IF(OR(W372="VENCIDA",W373="VENCIDA"),"VENCIDA",IF(U372+U373=4,"CUMPLIDA","EN TERMINO")))</f>
        <v>CUMPLIDA</v>
      </c>
    </row>
    <row r="373" spans="1:24" ht="212.25" customHeight="1">
      <c r="A373" s="795"/>
      <c r="B373" s="689"/>
      <c r="C373" s="691"/>
      <c r="D373" s="754"/>
      <c r="E373" s="754"/>
      <c r="F373" s="754"/>
      <c r="G373" s="304" t="s">
        <v>1467</v>
      </c>
      <c r="H373" s="648">
        <v>1</v>
      </c>
      <c r="I373" s="218">
        <v>42552</v>
      </c>
      <c r="J373" s="218">
        <v>42917</v>
      </c>
      <c r="K373" s="192">
        <f>(+J373-I373)/7</f>
        <v>52.142857142857146</v>
      </c>
      <c r="L373" s="305" t="s">
        <v>1100</v>
      </c>
      <c r="M373" s="305">
        <v>3</v>
      </c>
      <c r="N373" s="194">
        <f t="shared" si="75"/>
        <v>1</v>
      </c>
      <c r="O373" s="192">
        <f t="shared" si="72"/>
        <v>52.142857142857146</v>
      </c>
      <c r="P373" s="192">
        <f t="shared" ca="1" si="73"/>
        <v>52.142857142857146</v>
      </c>
      <c r="Q373" s="192">
        <f t="shared" ca="1" si="74"/>
        <v>52.142857142857146</v>
      </c>
      <c r="R373" s="305"/>
      <c r="S373" s="305"/>
      <c r="T373" s="660" t="s">
        <v>1468</v>
      </c>
      <c r="U373" s="255">
        <f t="shared" si="76"/>
        <v>2</v>
      </c>
      <c r="V373" s="255">
        <f t="shared" si="77"/>
        <v>0</v>
      </c>
      <c r="W373" s="308" t="str">
        <f t="shared" si="78"/>
        <v>CUMPLIDA</v>
      </c>
      <c r="X373" s="692"/>
    </row>
    <row r="374" spans="1:24" ht="399.75" customHeight="1">
      <c r="A374" s="256">
        <v>5</v>
      </c>
      <c r="B374" s="189" t="s">
        <v>1389</v>
      </c>
      <c r="C374" s="189" t="s">
        <v>48</v>
      </c>
      <c r="D374" s="189" t="s">
        <v>274</v>
      </c>
      <c r="E374" s="189" t="s">
        <v>275</v>
      </c>
      <c r="F374" s="221" t="s">
        <v>276</v>
      </c>
      <c r="G374" s="222" t="s">
        <v>277</v>
      </c>
      <c r="H374" s="242">
        <v>1</v>
      </c>
      <c r="I374" s="257">
        <v>43404</v>
      </c>
      <c r="J374" s="257">
        <v>43769</v>
      </c>
      <c r="K374" s="192">
        <f t="shared" ref="K374:K380" si="79">(+J374-I374)/7</f>
        <v>52.142857142857146</v>
      </c>
      <c r="L374" s="291" t="s">
        <v>1104</v>
      </c>
      <c r="M374" s="206">
        <v>1</v>
      </c>
      <c r="N374" s="194">
        <f t="shared" si="75"/>
        <v>1</v>
      </c>
      <c r="O374" s="192">
        <f t="shared" si="72"/>
        <v>52.142857142857146</v>
      </c>
      <c r="P374" s="192">
        <f t="shared" ca="1" si="73"/>
        <v>0</v>
      </c>
      <c r="Q374" s="192">
        <f t="shared" ca="1" si="74"/>
        <v>0</v>
      </c>
      <c r="R374" s="291"/>
      <c r="S374" s="291"/>
      <c r="T374" s="658" t="s">
        <v>1925</v>
      </c>
      <c r="U374" s="255">
        <f t="shared" si="76"/>
        <v>2</v>
      </c>
      <c r="V374" s="255">
        <f t="shared" si="77"/>
        <v>1</v>
      </c>
      <c r="W374" s="308" t="str">
        <f t="shared" si="78"/>
        <v>CUMPLIDA</v>
      </c>
      <c r="X374" s="308" t="str">
        <f>IF(W374="CUMPLIDA","CUMPLIDA",IF(W374="EN TERMINO","EN TERMINO","VENCIDA"))</f>
        <v>CUMPLIDA</v>
      </c>
    </row>
    <row r="375" spans="1:24" ht="327.75" customHeight="1">
      <c r="A375" s="792">
        <v>23</v>
      </c>
      <c r="B375" s="754" t="s">
        <v>1390</v>
      </c>
      <c r="C375" s="688" t="s">
        <v>48</v>
      </c>
      <c r="D375" s="754" t="s">
        <v>279</v>
      </c>
      <c r="E375" s="793" t="s">
        <v>574</v>
      </c>
      <c r="F375" s="259" t="s">
        <v>575</v>
      </c>
      <c r="G375" s="240" t="s">
        <v>576</v>
      </c>
      <c r="H375" s="260">
        <v>2</v>
      </c>
      <c r="I375" s="261">
        <v>42644</v>
      </c>
      <c r="J375" s="261">
        <v>42825</v>
      </c>
      <c r="K375" s="192">
        <f t="shared" si="79"/>
        <v>25.857142857142858</v>
      </c>
      <c r="L375" s="291" t="s">
        <v>1076</v>
      </c>
      <c r="M375" s="291">
        <v>2</v>
      </c>
      <c r="N375" s="194">
        <f t="shared" si="75"/>
        <v>1</v>
      </c>
      <c r="O375" s="192">
        <f t="shared" si="72"/>
        <v>25.857142857142858</v>
      </c>
      <c r="P375" s="192">
        <f t="shared" ca="1" si="73"/>
        <v>25.857142857142858</v>
      </c>
      <c r="Q375" s="192">
        <f t="shared" ca="1" si="74"/>
        <v>25.857142857142858</v>
      </c>
      <c r="R375" s="291"/>
      <c r="S375" s="291"/>
      <c r="T375" s="658" t="s">
        <v>682</v>
      </c>
      <c r="U375" s="255">
        <f t="shared" si="76"/>
        <v>2</v>
      </c>
      <c r="V375" s="255">
        <f t="shared" si="77"/>
        <v>0</v>
      </c>
      <c r="W375" s="308" t="str">
        <f t="shared" si="78"/>
        <v>CUMPLIDA</v>
      </c>
      <c r="X375" s="692" t="str">
        <f>IF(W375&amp;W376="CUMPLIDA","CUMPLIDA",IF(OR(W375="VENCIDA",W376="VENCIDA"),"VENCIDA",IF(U375+U376=4,"CUMPLIDA","EN TERMINO")))</f>
        <v>CUMPLIDA</v>
      </c>
    </row>
    <row r="376" spans="1:24" ht="290.25" customHeight="1">
      <c r="A376" s="792"/>
      <c r="B376" s="754"/>
      <c r="C376" s="696"/>
      <c r="D376" s="754"/>
      <c r="E376" s="689"/>
      <c r="F376" s="262" t="s">
        <v>577</v>
      </c>
      <c r="G376" s="240" t="s">
        <v>576</v>
      </c>
      <c r="H376" s="260">
        <v>2</v>
      </c>
      <c r="I376" s="261">
        <v>42644</v>
      </c>
      <c r="J376" s="261">
        <v>42735</v>
      </c>
      <c r="K376" s="192">
        <f t="shared" si="79"/>
        <v>13</v>
      </c>
      <c r="L376" s="291" t="s">
        <v>1076</v>
      </c>
      <c r="M376" s="291">
        <v>2</v>
      </c>
      <c r="N376" s="194">
        <f t="shared" si="75"/>
        <v>1</v>
      </c>
      <c r="O376" s="192">
        <f t="shared" si="72"/>
        <v>13</v>
      </c>
      <c r="P376" s="192">
        <f t="shared" ca="1" si="73"/>
        <v>13</v>
      </c>
      <c r="Q376" s="192">
        <f t="shared" ca="1" si="74"/>
        <v>13</v>
      </c>
      <c r="R376" s="291"/>
      <c r="S376" s="291"/>
      <c r="T376" s="658" t="s">
        <v>683</v>
      </c>
      <c r="U376" s="255">
        <f t="shared" si="76"/>
        <v>2</v>
      </c>
      <c r="V376" s="255">
        <f t="shared" si="77"/>
        <v>0</v>
      </c>
      <c r="W376" s="308" t="str">
        <f t="shared" si="78"/>
        <v>CUMPLIDA</v>
      </c>
      <c r="X376" s="692"/>
    </row>
    <row r="377" spans="1:24" ht="328.5" customHeight="1">
      <c r="A377" s="794">
        <v>24</v>
      </c>
      <c r="B377" s="688" t="s">
        <v>1391</v>
      </c>
      <c r="C377" s="688" t="s">
        <v>48</v>
      </c>
      <c r="D377" s="688" t="s">
        <v>281</v>
      </c>
      <c r="E377" s="688" t="s">
        <v>89</v>
      </c>
      <c r="F377" s="688" t="s">
        <v>925</v>
      </c>
      <c r="G377" s="290" t="s">
        <v>935</v>
      </c>
      <c r="H377" s="222">
        <v>1</v>
      </c>
      <c r="I377" s="205">
        <v>43003</v>
      </c>
      <c r="J377" s="205">
        <v>43175</v>
      </c>
      <c r="K377" s="192">
        <f t="shared" si="79"/>
        <v>24.571428571428573</v>
      </c>
      <c r="L377" s="291" t="s">
        <v>1076</v>
      </c>
      <c r="M377" s="311">
        <v>1</v>
      </c>
      <c r="N377" s="194">
        <f t="shared" si="75"/>
        <v>1</v>
      </c>
      <c r="O377" s="192">
        <f t="shared" si="72"/>
        <v>24.571428571428573</v>
      </c>
      <c r="P377" s="192">
        <f t="shared" ca="1" si="73"/>
        <v>24.571428571428573</v>
      </c>
      <c r="Q377" s="192">
        <f t="shared" ca="1" si="74"/>
        <v>24.571428571428573</v>
      </c>
      <c r="R377" s="311"/>
      <c r="S377" s="311"/>
      <c r="T377" s="652" t="s">
        <v>1504</v>
      </c>
      <c r="U377" s="255">
        <f t="shared" si="76"/>
        <v>2</v>
      </c>
      <c r="V377" s="255">
        <f t="shared" si="77"/>
        <v>0</v>
      </c>
      <c r="W377" s="308" t="str">
        <f t="shared" si="78"/>
        <v>CUMPLIDA</v>
      </c>
      <c r="X377" s="701" t="str">
        <f>IF(W377&amp;W378&amp;W379&amp;W380="CUMPLIDA","CUMPLIDA",IF(OR(W377="VENCIDA",W378="VENCIDA",W379="VENCIDA",W380="VENCIDA"),"VENCIDA",IF(U377+U378+U379+U380=8,"CUMPLIDA","EN TERMINO")))</f>
        <v>CUMPLIDA</v>
      </c>
    </row>
    <row r="378" spans="1:24" ht="120.75" customHeight="1">
      <c r="A378" s="796"/>
      <c r="B378" s="696"/>
      <c r="C378" s="696"/>
      <c r="D378" s="696"/>
      <c r="E378" s="696"/>
      <c r="F378" s="696"/>
      <c r="G378" s="290" t="s">
        <v>936</v>
      </c>
      <c r="H378" s="222">
        <v>1</v>
      </c>
      <c r="I378" s="205">
        <v>43003</v>
      </c>
      <c r="J378" s="205">
        <v>43267</v>
      </c>
      <c r="K378" s="192">
        <f t="shared" si="79"/>
        <v>37.714285714285715</v>
      </c>
      <c r="L378" s="291" t="s">
        <v>1076</v>
      </c>
      <c r="M378" s="311">
        <v>1</v>
      </c>
      <c r="N378" s="194">
        <f t="shared" si="75"/>
        <v>1</v>
      </c>
      <c r="O378" s="192">
        <f t="shared" si="72"/>
        <v>37.714285714285715</v>
      </c>
      <c r="P378" s="192">
        <f t="shared" ca="1" si="73"/>
        <v>37.714285714285715</v>
      </c>
      <c r="Q378" s="192">
        <f t="shared" ca="1" si="74"/>
        <v>37.714285714285715</v>
      </c>
      <c r="R378" s="311"/>
      <c r="S378" s="311"/>
      <c r="T378" s="652" t="s">
        <v>1500</v>
      </c>
      <c r="U378" s="255">
        <f t="shared" si="76"/>
        <v>2</v>
      </c>
      <c r="V378" s="255">
        <f>IF(J378&lt;$T$2,0,1)</f>
        <v>0</v>
      </c>
      <c r="W378" s="308" t="str">
        <f t="shared" si="78"/>
        <v>CUMPLIDA</v>
      </c>
      <c r="X378" s="702"/>
    </row>
    <row r="379" spans="1:24" ht="90.75" customHeight="1">
      <c r="A379" s="796"/>
      <c r="B379" s="696"/>
      <c r="C379" s="696"/>
      <c r="D379" s="696"/>
      <c r="E379" s="696"/>
      <c r="F379" s="696"/>
      <c r="G379" s="290" t="s">
        <v>937</v>
      </c>
      <c r="H379" s="222">
        <v>1</v>
      </c>
      <c r="I379" s="205">
        <v>43003</v>
      </c>
      <c r="J379" s="205">
        <v>43267</v>
      </c>
      <c r="K379" s="192">
        <f t="shared" si="79"/>
        <v>37.714285714285715</v>
      </c>
      <c r="L379" s="291" t="s">
        <v>1076</v>
      </c>
      <c r="M379" s="311">
        <v>1</v>
      </c>
      <c r="N379" s="194">
        <f t="shared" si="75"/>
        <v>1</v>
      </c>
      <c r="O379" s="192">
        <f t="shared" si="72"/>
        <v>37.714285714285715</v>
      </c>
      <c r="P379" s="192">
        <f t="shared" ca="1" si="73"/>
        <v>37.714285714285715</v>
      </c>
      <c r="Q379" s="192">
        <f t="shared" ca="1" si="74"/>
        <v>37.714285714285715</v>
      </c>
      <c r="R379" s="311"/>
      <c r="S379" s="311"/>
      <c r="T379" s="652" t="s">
        <v>1501</v>
      </c>
      <c r="U379" s="255">
        <f t="shared" si="76"/>
        <v>2</v>
      </c>
      <c r="V379" s="255">
        <f>IF(J379&lt;$T$2,0,1)</f>
        <v>0</v>
      </c>
      <c r="W379" s="308" t="str">
        <f>IF(U379+V379&gt;1,"CUMPLIDA",IF(V379=1,"EN TERMINO","VENCIDA"))</f>
        <v>CUMPLIDA</v>
      </c>
      <c r="X379" s="702"/>
    </row>
    <row r="380" spans="1:24" ht="223.5" customHeight="1">
      <c r="A380" s="795"/>
      <c r="B380" s="689"/>
      <c r="C380" s="689"/>
      <c r="D380" s="689"/>
      <c r="E380" s="689"/>
      <c r="F380" s="689"/>
      <c r="G380" s="290" t="s">
        <v>938</v>
      </c>
      <c r="H380" s="222">
        <v>6</v>
      </c>
      <c r="I380" s="205">
        <v>43003</v>
      </c>
      <c r="J380" s="205">
        <v>43267</v>
      </c>
      <c r="K380" s="192">
        <f t="shared" si="79"/>
        <v>37.714285714285715</v>
      </c>
      <c r="L380" s="291" t="s">
        <v>1076</v>
      </c>
      <c r="M380" s="311">
        <v>6</v>
      </c>
      <c r="N380" s="194">
        <f t="shared" si="75"/>
        <v>1</v>
      </c>
      <c r="O380" s="192">
        <f t="shared" si="72"/>
        <v>37.714285714285715</v>
      </c>
      <c r="P380" s="192">
        <f t="shared" ca="1" si="73"/>
        <v>37.714285714285715</v>
      </c>
      <c r="Q380" s="192">
        <f t="shared" ca="1" si="74"/>
        <v>37.714285714285715</v>
      </c>
      <c r="R380" s="311"/>
      <c r="S380" s="311"/>
      <c r="T380" s="652" t="s">
        <v>1502</v>
      </c>
      <c r="U380" s="255">
        <f t="shared" si="76"/>
        <v>2</v>
      </c>
      <c r="V380" s="255">
        <f>IF(J380&lt;$T$2,0,1)</f>
        <v>0</v>
      </c>
      <c r="W380" s="308" t="str">
        <f>IF(U380+V380&gt;1,"CUMPLIDA",IF(V380=1,"EN TERMINO","VENCIDA"))</f>
        <v>CUMPLIDA</v>
      </c>
      <c r="X380" s="703"/>
    </row>
    <row r="381" spans="1:24" ht="18">
      <c r="A381" s="197" t="s">
        <v>283</v>
      </c>
      <c r="B381" s="197"/>
      <c r="C381" s="198"/>
      <c r="D381" s="197"/>
      <c r="E381" s="197"/>
      <c r="F381" s="199"/>
      <c r="G381" s="199"/>
      <c r="H381" s="199"/>
      <c r="I381" s="232"/>
      <c r="J381" s="232"/>
      <c r="K381" s="201"/>
      <c r="L381" s="202"/>
      <c r="M381" s="202"/>
      <c r="N381" s="203"/>
      <c r="O381" s="201"/>
      <c r="P381" s="201"/>
      <c r="Q381" s="233"/>
      <c r="R381" s="202"/>
      <c r="S381" s="202"/>
      <c r="T381" s="657"/>
      <c r="U381" s="202"/>
      <c r="V381" s="202"/>
      <c r="W381" s="202"/>
      <c r="X381" s="204"/>
    </row>
    <row r="382" spans="1:24" ht="279" customHeight="1">
      <c r="A382" s="256">
        <v>49</v>
      </c>
      <c r="B382" s="189" t="s">
        <v>1392</v>
      </c>
      <c r="C382" s="189" t="s">
        <v>48</v>
      </c>
      <c r="D382" s="263" t="s">
        <v>285</v>
      </c>
      <c r="E382" s="217" t="s">
        <v>84</v>
      </c>
      <c r="F382" s="217" t="s">
        <v>85</v>
      </c>
      <c r="G382" s="213" t="s">
        <v>86</v>
      </c>
      <c r="H382" s="213">
        <v>1</v>
      </c>
      <c r="I382" s="214">
        <v>42917</v>
      </c>
      <c r="J382" s="214">
        <v>43100</v>
      </c>
      <c r="K382" s="192">
        <f>(+J382-I382)/7</f>
        <v>26.142857142857142</v>
      </c>
      <c r="L382" s="291" t="s">
        <v>1225</v>
      </c>
      <c r="M382" s="291">
        <v>1</v>
      </c>
      <c r="N382" s="206">
        <f>IF(M382/H382&gt;1,1,+M382/H382)</f>
        <v>1</v>
      </c>
      <c r="O382" s="192">
        <f>+K382*N382</f>
        <v>26.142857142857142</v>
      </c>
      <c r="P382" s="192">
        <f ca="1">IF(J382&lt;=$R$7,O382,0)</f>
        <v>26.142857142857142</v>
      </c>
      <c r="Q382" s="192">
        <f ca="1">IF($R$7&gt;=J382,K382,0)</f>
        <v>26.142857142857142</v>
      </c>
      <c r="R382" s="206"/>
      <c r="S382" s="206"/>
      <c r="T382" s="665" t="s">
        <v>1310</v>
      </c>
      <c r="U382" s="255">
        <f>IF(N382=100%,2,0)</f>
        <v>2</v>
      </c>
      <c r="V382" s="255">
        <f>IF(J382&lt;$T$2,0,1)</f>
        <v>0</v>
      </c>
      <c r="W382" s="308" t="str">
        <f>IF(U382+V382&gt;1,"CUMPLIDA",IF(V382=1,"EN TERMINO","VENCIDA"))</f>
        <v>CUMPLIDA</v>
      </c>
      <c r="X382" s="308" t="str">
        <f>IF(W382="CUMPLIDA","CUMPLIDA",IF(W382="EN TERMINO","EN TERMINO","VENCIDA"))</f>
        <v>CUMPLIDA</v>
      </c>
    </row>
    <row r="383" spans="1:24" ht="409.5" customHeight="1">
      <c r="A383" s="264">
        <v>81</v>
      </c>
      <c r="B383" s="265" t="s">
        <v>1393</v>
      </c>
      <c r="C383" s="265" t="s">
        <v>48</v>
      </c>
      <c r="D383" s="265" t="s">
        <v>287</v>
      </c>
      <c r="E383" s="189" t="s">
        <v>288</v>
      </c>
      <c r="F383" s="189" t="s">
        <v>289</v>
      </c>
      <c r="G383" s="213" t="s">
        <v>290</v>
      </c>
      <c r="H383" s="213">
        <v>1</v>
      </c>
      <c r="I383" s="257">
        <v>43282</v>
      </c>
      <c r="J383" s="257">
        <v>43646</v>
      </c>
      <c r="K383" s="192">
        <f>+(J383-I383)/7</f>
        <v>52</v>
      </c>
      <c r="L383" s="291" t="s">
        <v>208</v>
      </c>
      <c r="M383" s="266">
        <v>0.7</v>
      </c>
      <c r="N383" s="206">
        <f>IF(M383/H383&gt;1,1,+M383/H383)</f>
        <v>0.7</v>
      </c>
      <c r="O383" s="192">
        <f>+K383*N383</f>
        <v>36.4</v>
      </c>
      <c r="P383" s="192">
        <f ca="1">IF(J383&lt;=$R$7,O383,0)</f>
        <v>0</v>
      </c>
      <c r="Q383" s="192">
        <f ca="1">IF($R$7&gt;=J383,K383,0)</f>
        <v>0</v>
      </c>
      <c r="R383" s="206"/>
      <c r="S383" s="206"/>
      <c r="T383" s="660" t="s">
        <v>1914</v>
      </c>
      <c r="U383" s="255">
        <f>IF(N383=100%,2,0)</f>
        <v>0</v>
      </c>
      <c r="V383" s="255">
        <f>IF(J383&lt;$T$2,0,1)</f>
        <v>1</v>
      </c>
      <c r="W383" s="308" t="str">
        <f>IF(U383+V383&gt;1,"CUMPLIDA",IF(V383=1,"EN TERMINO","VENCIDA"))</f>
        <v>EN TERMINO</v>
      </c>
      <c r="X383" s="308" t="str">
        <f>IF(W383="CUMPLIDA","CUMPLIDA",IF(W383="EN TERMINO","EN TERMINO","VENCIDA"))</f>
        <v>EN TERMINO</v>
      </c>
    </row>
    <row r="384" spans="1:24" ht="33" customHeight="1">
      <c r="A384" s="197" t="s">
        <v>1186</v>
      </c>
      <c r="B384" s="197"/>
      <c r="C384" s="198"/>
      <c r="D384" s="197"/>
      <c r="E384" s="197"/>
      <c r="F384" s="199"/>
      <c r="G384" s="199"/>
      <c r="H384" s="199"/>
      <c r="I384" s="232"/>
      <c r="J384" s="232"/>
      <c r="K384" s="201"/>
      <c r="L384" s="202"/>
      <c r="M384" s="202"/>
      <c r="N384" s="628"/>
      <c r="O384" s="201"/>
      <c r="P384" s="201"/>
      <c r="Q384" s="233"/>
      <c r="R384" s="202"/>
      <c r="S384" s="202"/>
      <c r="T384" s="657"/>
      <c r="U384" s="202"/>
      <c r="V384" s="202"/>
      <c r="W384" s="202"/>
      <c r="X384" s="204"/>
    </row>
    <row r="385" spans="1:24" ht="345">
      <c r="A385" s="267">
        <v>1</v>
      </c>
      <c r="B385" s="268" t="s">
        <v>1187</v>
      </c>
      <c r="C385" s="189" t="s">
        <v>31</v>
      </c>
      <c r="D385" s="269" t="s">
        <v>622</v>
      </c>
      <c r="E385" s="269" t="s">
        <v>623</v>
      </c>
      <c r="F385" s="269" t="s">
        <v>624</v>
      </c>
      <c r="G385" s="270">
        <v>1</v>
      </c>
      <c r="H385" s="270">
        <v>1</v>
      </c>
      <c r="I385" s="271">
        <v>42745</v>
      </c>
      <c r="J385" s="271">
        <v>42947</v>
      </c>
      <c r="K385" s="192">
        <f>+(J385-I385)/7</f>
        <v>28.857142857142858</v>
      </c>
      <c r="L385" s="290" t="s">
        <v>1188</v>
      </c>
      <c r="M385" s="266">
        <v>1</v>
      </c>
      <c r="N385" s="206">
        <f>IF(M385/H385&gt;1,1,+M385/H385)</f>
        <v>1</v>
      </c>
      <c r="O385" s="192">
        <f>+K385*N385</f>
        <v>28.857142857142858</v>
      </c>
      <c r="P385" s="192">
        <f ca="1">IF(J385&lt;=$R$7,O385,0)</f>
        <v>28.857142857142858</v>
      </c>
      <c r="Q385" s="192">
        <f ca="1">IF($R$7&gt;=J385,K385,0)</f>
        <v>28.857142857142858</v>
      </c>
      <c r="R385" s="206"/>
      <c r="S385" s="206"/>
      <c r="T385" s="660" t="s">
        <v>1189</v>
      </c>
      <c r="U385" s="255">
        <f>IF(N385=100%,2,0)</f>
        <v>2</v>
      </c>
      <c r="V385" s="255">
        <f>IF(J385&lt;$T$2,0,1)</f>
        <v>0</v>
      </c>
      <c r="W385" s="308" t="str">
        <f>IF(U385+V385&gt;1,"CUMPLIDA",IF(V385=1,"EN TERMINO","VENCIDA"))</f>
        <v>CUMPLIDA</v>
      </c>
      <c r="X385" s="308" t="str">
        <f>IF(W385="CUMPLIDA","CUMPLIDA",IF(W385="EN TERMINO","EN TERMINO","VENCIDA"))</f>
        <v>CUMPLIDA</v>
      </c>
    </row>
    <row r="386" spans="1:24" ht="360">
      <c r="A386" s="267">
        <v>2</v>
      </c>
      <c r="B386" s="269" t="s">
        <v>1190</v>
      </c>
      <c r="C386" s="189" t="s">
        <v>48</v>
      </c>
      <c r="D386" s="269" t="s">
        <v>625</v>
      </c>
      <c r="E386" s="269" t="s">
        <v>1191</v>
      </c>
      <c r="F386" s="269" t="s">
        <v>1192</v>
      </c>
      <c r="G386" s="270">
        <v>1</v>
      </c>
      <c r="H386" s="270">
        <v>1</v>
      </c>
      <c r="I386" s="271">
        <v>42745</v>
      </c>
      <c r="J386" s="271">
        <v>43100</v>
      </c>
      <c r="K386" s="192">
        <f t="shared" ref="K386:K397" si="80">+(J386-I386)/7</f>
        <v>50.714285714285715</v>
      </c>
      <c r="L386" s="290" t="s">
        <v>1188</v>
      </c>
      <c r="M386" s="266">
        <v>1</v>
      </c>
      <c r="N386" s="206">
        <f t="shared" ref="N386:N397" si="81">IF(M386/H386&gt;1,1,+M386/H386)</f>
        <v>1</v>
      </c>
      <c r="O386" s="192">
        <f t="shared" ref="O386:O398" si="82">+K386*N386</f>
        <v>50.714285714285715</v>
      </c>
      <c r="P386" s="192">
        <f t="shared" ref="P386:P398" ca="1" si="83">IF(J386&lt;=$R$7,O386,0)</f>
        <v>50.714285714285715</v>
      </c>
      <c r="Q386" s="192">
        <f t="shared" ref="Q386:Q398" ca="1" si="84">IF($R$7&gt;=J386,K386,0)</f>
        <v>50.714285714285715</v>
      </c>
      <c r="R386" s="206"/>
      <c r="S386" s="206"/>
      <c r="T386" s="660" t="s">
        <v>1269</v>
      </c>
      <c r="U386" s="255">
        <f t="shared" ref="U386:U396" si="85">IF(N386=100%,2,0)</f>
        <v>2</v>
      </c>
      <c r="V386" s="255">
        <f t="shared" ref="V386:V396" si="86">IF(J386&lt;$T$2,0,1)</f>
        <v>0</v>
      </c>
      <c r="W386" s="308" t="str">
        <f t="shared" ref="W386:W398" si="87">IF(U386+V386&gt;1,"CUMPLIDA",IF(V386=1,"EN TERMINO","VENCIDA"))</f>
        <v>CUMPLIDA</v>
      </c>
      <c r="X386" s="308" t="str">
        <f t="shared" ref="X386:X398" si="88">IF(W386="CUMPLIDA","CUMPLIDA",IF(W386="EN TERMINO","EN TERMINO","VENCIDA"))</f>
        <v>CUMPLIDA</v>
      </c>
    </row>
    <row r="387" spans="1:24" ht="255">
      <c r="A387" s="267">
        <v>3</v>
      </c>
      <c r="B387" s="269" t="s">
        <v>1193</v>
      </c>
      <c r="C387" s="189" t="s">
        <v>31</v>
      </c>
      <c r="D387" s="269" t="s">
        <v>628</v>
      </c>
      <c r="E387" s="269" t="s">
        <v>629</v>
      </c>
      <c r="F387" s="269" t="s">
        <v>630</v>
      </c>
      <c r="G387" s="272">
        <v>1</v>
      </c>
      <c r="H387" s="272">
        <v>1</v>
      </c>
      <c r="I387" s="271">
        <v>42745</v>
      </c>
      <c r="J387" s="271">
        <v>43100</v>
      </c>
      <c r="K387" s="192">
        <f t="shared" si="80"/>
        <v>50.714285714285715</v>
      </c>
      <c r="L387" s="290" t="s">
        <v>1188</v>
      </c>
      <c r="M387" s="242">
        <v>1</v>
      </c>
      <c r="N387" s="206">
        <f t="shared" si="81"/>
        <v>1</v>
      </c>
      <c r="O387" s="192">
        <f t="shared" si="82"/>
        <v>50.714285714285715</v>
      </c>
      <c r="P387" s="192">
        <f t="shared" ca="1" si="83"/>
        <v>50.714285714285715</v>
      </c>
      <c r="Q387" s="192">
        <f t="shared" ca="1" si="84"/>
        <v>50.714285714285715</v>
      </c>
      <c r="R387" s="206"/>
      <c r="S387" s="206"/>
      <c r="T387" s="660" t="s">
        <v>1270</v>
      </c>
      <c r="U387" s="255">
        <f t="shared" si="85"/>
        <v>2</v>
      </c>
      <c r="V387" s="255">
        <f t="shared" si="86"/>
        <v>0</v>
      </c>
      <c r="W387" s="308" t="str">
        <f t="shared" si="87"/>
        <v>CUMPLIDA</v>
      </c>
      <c r="X387" s="308" t="str">
        <f t="shared" si="88"/>
        <v>CUMPLIDA</v>
      </c>
    </row>
    <row r="388" spans="1:24" ht="240">
      <c r="A388" s="267">
        <v>4</v>
      </c>
      <c r="B388" s="269" t="s">
        <v>1194</v>
      </c>
      <c r="C388" s="189" t="s">
        <v>48</v>
      </c>
      <c r="D388" s="269" t="s">
        <v>631</v>
      </c>
      <c r="E388" s="269" t="s">
        <v>1195</v>
      </c>
      <c r="F388" s="269" t="s">
        <v>633</v>
      </c>
      <c r="G388" s="270">
        <v>1</v>
      </c>
      <c r="H388" s="270">
        <v>1</v>
      </c>
      <c r="I388" s="271">
        <v>42745</v>
      </c>
      <c r="J388" s="271">
        <v>43100</v>
      </c>
      <c r="K388" s="192">
        <f t="shared" si="80"/>
        <v>50.714285714285715</v>
      </c>
      <c r="L388" s="290" t="s">
        <v>1188</v>
      </c>
      <c r="M388" s="266">
        <v>1</v>
      </c>
      <c r="N388" s="206">
        <f t="shared" si="81"/>
        <v>1</v>
      </c>
      <c r="O388" s="192">
        <f t="shared" si="82"/>
        <v>50.714285714285715</v>
      </c>
      <c r="P388" s="192">
        <f t="shared" ca="1" si="83"/>
        <v>50.714285714285715</v>
      </c>
      <c r="Q388" s="192">
        <f t="shared" ca="1" si="84"/>
        <v>50.714285714285715</v>
      </c>
      <c r="R388" s="206"/>
      <c r="S388" s="206"/>
      <c r="T388" s="660" t="s">
        <v>1271</v>
      </c>
      <c r="U388" s="255">
        <f t="shared" si="85"/>
        <v>2</v>
      </c>
      <c r="V388" s="255">
        <f t="shared" si="86"/>
        <v>0</v>
      </c>
      <c r="W388" s="308" t="str">
        <f t="shared" si="87"/>
        <v>CUMPLIDA</v>
      </c>
      <c r="X388" s="308" t="str">
        <f t="shared" si="88"/>
        <v>CUMPLIDA</v>
      </c>
    </row>
    <row r="389" spans="1:24" ht="409.5">
      <c r="A389" s="267">
        <v>5</v>
      </c>
      <c r="B389" s="269" t="s">
        <v>1196</v>
      </c>
      <c r="C389" s="189" t="s">
        <v>48</v>
      </c>
      <c r="D389" s="269" t="s">
        <v>634</v>
      </c>
      <c r="E389" s="269" t="s">
        <v>635</v>
      </c>
      <c r="F389" s="269" t="s">
        <v>636</v>
      </c>
      <c r="G389" s="270">
        <v>1</v>
      </c>
      <c r="H389" s="270">
        <v>1</v>
      </c>
      <c r="I389" s="271">
        <v>42745</v>
      </c>
      <c r="J389" s="271">
        <v>43100</v>
      </c>
      <c r="K389" s="192">
        <f t="shared" si="80"/>
        <v>50.714285714285715</v>
      </c>
      <c r="L389" s="290" t="s">
        <v>1188</v>
      </c>
      <c r="M389" s="266">
        <v>1</v>
      </c>
      <c r="N389" s="206">
        <f t="shared" si="81"/>
        <v>1</v>
      </c>
      <c r="O389" s="192">
        <f t="shared" si="82"/>
        <v>50.714285714285715</v>
      </c>
      <c r="P389" s="192">
        <f t="shared" ca="1" si="83"/>
        <v>50.714285714285715</v>
      </c>
      <c r="Q389" s="192">
        <f t="shared" ca="1" si="84"/>
        <v>50.714285714285715</v>
      </c>
      <c r="R389" s="206"/>
      <c r="S389" s="206"/>
      <c r="T389" s="660" t="s">
        <v>1272</v>
      </c>
      <c r="U389" s="255">
        <f t="shared" si="85"/>
        <v>2</v>
      </c>
      <c r="V389" s="255">
        <f t="shared" si="86"/>
        <v>0</v>
      </c>
      <c r="W389" s="308" t="str">
        <f t="shared" si="87"/>
        <v>CUMPLIDA</v>
      </c>
      <c r="X389" s="308" t="str">
        <f t="shared" si="88"/>
        <v>CUMPLIDA</v>
      </c>
    </row>
    <row r="390" spans="1:24" ht="225">
      <c r="A390" s="267">
        <v>6</v>
      </c>
      <c r="B390" s="269" t="s">
        <v>1197</v>
      </c>
      <c r="C390" s="189" t="s">
        <v>31</v>
      </c>
      <c r="D390" s="269" t="s">
        <v>637</v>
      </c>
      <c r="E390" s="269" t="s">
        <v>638</v>
      </c>
      <c r="F390" s="269" t="s">
        <v>639</v>
      </c>
      <c r="G390" s="270">
        <v>1</v>
      </c>
      <c r="H390" s="270">
        <v>1</v>
      </c>
      <c r="I390" s="271">
        <v>42745</v>
      </c>
      <c r="J390" s="271">
        <v>43100</v>
      </c>
      <c r="K390" s="192">
        <f t="shared" si="80"/>
        <v>50.714285714285715</v>
      </c>
      <c r="L390" s="290" t="s">
        <v>1188</v>
      </c>
      <c r="M390" s="266">
        <v>1</v>
      </c>
      <c r="N390" s="206">
        <f t="shared" si="81"/>
        <v>1</v>
      </c>
      <c r="O390" s="192">
        <f t="shared" si="82"/>
        <v>50.714285714285715</v>
      </c>
      <c r="P390" s="192">
        <f t="shared" ca="1" si="83"/>
        <v>50.714285714285715</v>
      </c>
      <c r="Q390" s="192">
        <f t="shared" ca="1" si="84"/>
        <v>50.714285714285715</v>
      </c>
      <c r="R390" s="206"/>
      <c r="S390" s="206"/>
      <c r="T390" s="660" t="s">
        <v>1273</v>
      </c>
      <c r="U390" s="255">
        <f t="shared" si="85"/>
        <v>2</v>
      </c>
      <c r="V390" s="255">
        <f t="shared" si="86"/>
        <v>0</v>
      </c>
      <c r="W390" s="308" t="str">
        <f t="shared" si="87"/>
        <v>CUMPLIDA</v>
      </c>
      <c r="X390" s="308" t="str">
        <f t="shared" si="88"/>
        <v>CUMPLIDA</v>
      </c>
    </row>
    <row r="391" spans="1:24" ht="297" customHeight="1">
      <c r="A391" s="267">
        <v>7</v>
      </c>
      <c r="B391" s="504" t="s">
        <v>1198</v>
      </c>
      <c r="C391" s="189" t="s">
        <v>48</v>
      </c>
      <c r="D391" s="269" t="s">
        <v>640</v>
      </c>
      <c r="E391" s="269" t="s">
        <v>1475</v>
      </c>
      <c r="F391" s="269" t="s">
        <v>1476</v>
      </c>
      <c r="G391" s="270" t="s">
        <v>1477</v>
      </c>
      <c r="H391" s="270">
        <v>1</v>
      </c>
      <c r="I391" s="271">
        <v>43252</v>
      </c>
      <c r="J391" s="271">
        <v>43555</v>
      </c>
      <c r="K391" s="192">
        <f t="shared" si="80"/>
        <v>43.285714285714285</v>
      </c>
      <c r="L391" s="290" t="s">
        <v>1188</v>
      </c>
      <c r="M391" s="266">
        <v>0.5</v>
      </c>
      <c r="N391" s="206">
        <f t="shared" si="81"/>
        <v>0.5</v>
      </c>
      <c r="O391" s="192">
        <f t="shared" si="82"/>
        <v>21.642857142857142</v>
      </c>
      <c r="P391" s="192">
        <f t="shared" ca="1" si="83"/>
        <v>0</v>
      </c>
      <c r="Q391" s="192">
        <f t="shared" ca="1" si="84"/>
        <v>0</v>
      </c>
      <c r="R391" s="206"/>
      <c r="S391" s="206"/>
      <c r="T391" s="660" t="s">
        <v>1898</v>
      </c>
      <c r="U391" s="255">
        <f t="shared" si="85"/>
        <v>0</v>
      </c>
      <c r="V391" s="255">
        <f t="shared" si="86"/>
        <v>1</v>
      </c>
      <c r="W391" s="308" t="str">
        <f t="shared" si="87"/>
        <v>EN TERMINO</v>
      </c>
      <c r="X391" s="308" t="str">
        <f t="shared" si="88"/>
        <v>EN TERMINO</v>
      </c>
    </row>
    <row r="392" spans="1:24" ht="409.5">
      <c r="A392" s="267">
        <v>8</v>
      </c>
      <c r="B392" s="269" t="s">
        <v>1394</v>
      </c>
      <c r="C392" s="189" t="s">
        <v>31</v>
      </c>
      <c r="D392" s="269" t="s">
        <v>643</v>
      </c>
      <c r="E392" s="263" t="s">
        <v>644</v>
      </c>
      <c r="F392" s="263" t="s">
        <v>645</v>
      </c>
      <c r="G392" s="273">
        <v>1</v>
      </c>
      <c r="H392" s="273">
        <v>1</v>
      </c>
      <c r="I392" s="271">
        <v>42745</v>
      </c>
      <c r="J392" s="274">
        <v>43100</v>
      </c>
      <c r="K392" s="192">
        <f t="shared" si="80"/>
        <v>50.714285714285715</v>
      </c>
      <c r="L392" s="290" t="s">
        <v>1188</v>
      </c>
      <c r="M392" s="266">
        <v>1</v>
      </c>
      <c r="N392" s="206">
        <f t="shared" si="81"/>
        <v>1</v>
      </c>
      <c r="O392" s="192">
        <f t="shared" si="82"/>
        <v>50.714285714285715</v>
      </c>
      <c r="P392" s="192">
        <f t="shared" ca="1" si="83"/>
        <v>50.714285714285715</v>
      </c>
      <c r="Q392" s="192">
        <f t="shared" ca="1" si="84"/>
        <v>50.714285714285715</v>
      </c>
      <c r="R392" s="206"/>
      <c r="S392" s="206"/>
      <c r="T392" s="660" t="s">
        <v>1274</v>
      </c>
      <c r="U392" s="255">
        <f t="shared" si="85"/>
        <v>2</v>
      </c>
      <c r="V392" s="255">
        <f t="shared" si="86"/>
        <v>0</v>
      </c>
      <c r="W392" s="308" t="str">
        <f t="shared" si="87"/>
        <v>CUMPLIDA</v>
      </c>
      <c r="X392" s="308" t="str">
        <f t="shared" si="88"/>
        <v>CUMPLIDA</v>
      </c>
    </row>
    <row r="393" spans="1:24" ht="180" customHeight="1">
      <c r="A393" s="267">
        <v>9</v>
      </c>
      <c r="B393" s="269" t="s">
        <v>1395</v>
      </c>
      <c r="C393" s="189" t="s">
        <v>31</v>
      </c>
      <c r="D393" s="269" t="s">
        <v>655</v>
      </c>
      <c r="E393" s="269" t="s">
        <v>646</v>
      </c>
      <c r="F393" s="269" t="s">
        <v>647</v>
      </c>
      <c r="G393" s="273">
        <v>1</v>
      </c>
      <c r="H393" s="273">
        <v>1</v>
      </c>
      <c r="I393" s="271">
        <v>42745</v>
      </c>
      <c r="J393" s="274">
        <v>43100</v>
      </c>
      <c r="K393" s="192">
        <f t="shared" si="80"/>
        <v>50.714285714285715</v>
      </c>
      <c r="L393" s="290" t="s">
        <v>1188</v>
      </c>
      <c r="M393" s="266">
        <v>1</v>
      </c>
      <c r="N393" s="206">
        <f t="shared" si="81"/>
        <v>1</v>
      </c>
      <c r="O393" s="192">
        <f t="shared" si="82"/>
        <v>50.714285714285715</v>
      </c>
      <c r="P393" s="192">
        <f t="shared" ca="1" si="83"/>
        <v>50.714285714285715</v>
      </c>
      <c r="Q393" s="192">
        <f t="shared" ca="1" si="84"/>
        <v>50.714285714285715</v>
      </c>
      <c r="R393" s="206"/>
      <c r="S393" s="206"/>
      <c r="T393" s="660" t="s">
        <v>1275</v>
      </c>
      <c r="U393" s="255">
        <f t="shared" si="85"/>
        <v>2</v>
      </c>
      <c r="V393" s="255">
        <f t="shared" si="86"/>
        <v>0</v>
      </c>
      <c r="W393" s="308" t="str">
        <f t="shared" si="87"/>
        <v>CUMPLIDA</v>
      </c>
      <c r="X393" s="308" t="str">
        <f t="shared" si="88"/>
        <v>CUMPLIDA</v>
      </c>
    </row>
    <row r="394" spans="1:24" ht="360">
      <c r="A394" s="267">
        <v>10</v>
      </c>
      <c r="B394" s="269" t="s">
        <v>1396</v>
      </c>
      <c r="C394" s="189" t="s">
        <v>31</v>
      </c>
      <c r="D394" s="269" t="s">
        <v>648</v>
      </c>
      <c r="E394" s="269" t="s">
        <v>649</v>
      </c>
      <c r="F394" s="269" t="s">
        <v>650</v>
      </c>
      <c r="G394" s="273">
        <v>1</v>
      </c>
      <c r="H394" s="273">
        <v>1</v>
      </c>
      <c r="I394" s="271">
        <v>42745</v>
      </c>
      <c r="J394" s="274">
        <v>43100</v>
      </c>
      <c r="K394" s="192">
        <f t="shared" si="80"/>
        <v>50.714285714285715</v>
      </c>
      <c r="L394" s="290" t="s">
        <v>1188</v>
      </c>
      <c r="M394" s="266">
        <v>1</v>
      </c>
      <c r="N394" s="206">
        <f t="shared" si="81"/>
        <v>1</v>
      </c>
      <c r="O394" s="192">
        <f t="shared" si="82"/>
        <v>50.714285714285715</v>
      </c>
      <c r="P394" s="192">
        <f t="shared" ca="1" si="83"/>
        <v>50.714285714285715</v>
      </c>
      <c r="Q394" s="192">
        <f t="shared" ca="1" si="84"/>
        <v>50.714285714285715</v>
      </c>
      <c r="R394" s="206"/>
      <c r="S394" s="206"/>
      <c r="T394" s="660" t="s">
        <v>1276</v>
      </c>
      <c r="U394" s="255">
        <f t="shared" si="85"/>
        <v>2</v>
      </c>
      <c r="V394" s="255">
        <f t="shared" si="86"/>
        <v>0</v>
      </c>
      <c r="W394" s="308" t="str">
        <f t="shared" si="87"/>
        <v>CUMPLIDA</v>
      </c>
      <c r="X394" s="308" t="str">
        <f t="shared" si="88"/>
        <v>CUMPLIDA</v>
      </c>
    </row>
    <row r="395" spans="1:24" ht="223.5" customHeight="1">
      <c r="A395" s="267">
        <v>11</v>
      </c>
      <c r="B395" s="269" t="s">
        <v>1199</v>
      </c>
      <c r="C395" s="189" t="s">
        <v>48</v>
      </c>
      <c r="D395" s="269" t="s">
        <v>648</v>
      </c>
      <c r="E395" s="269" t="s">
        <v>649</v>
      </c>
      <c r="F395" s="269" t="s">
        <v>650</v>
      </c>
      <c r="G395" s="273">
        <v>1</v>
      </c>
      <c r="H395" s="273">
        <v>1</v>
      </c>
      <c r="I395" s="271">
        <v>42745</v>
      </c>
      <c r="J395" s="274">
        <v>43100</v>
      </c>
      <c r="K395" s="192">
        <f t="shared" si="80"/>
        <v>50.714285714285715</v>
      </c>
      <c r="L395" s="290" t="s">
        <v>1188</v>
      </c>
      <c r="M395" s="266">
        <v>1</v>
      </c>
      <c r="N395" s="206">
        <f t="shared" si="81"/>
        <v>1</v>
      </c>
      <c r="O395" s="192">
        <f t="shared" si="82"/>
        <v>50.714285714285715</v>
      </c>
      <c r="P395" s="192">
        <f t="shared" ca="1" si="83"/>
        <v>50.714285714285715</v>
      </c>
      <c r="Q395" s="192">
        <f t="shared" ca="1" si="84"/>
        <v>50.714285714285715</v>
      </c>
      <c r="R395" s="206"/>
      <c r="S395" s="206"/>
      <c r="T395" s="660" t="s">
        <v>1276</v>
      </c>
      <c r="U395" s="255">
        <f t="shared" si="85"/>
        <v>2</v>
      </c>
      <c r="V395" s="255">
        <f t="shared" si="86"/>
        <v>0</v>
      </c>
      <c r="W395" s="308" t="str">
        <f t="shared" si="87"/>
        <v>CUMPLIDA</v>
      </c>
      <c r="X395" s="308" t="str">
        <f t="shared" si="88"/>
        <v>CUMPLIDA</v>
      </c>
    </row>
    <row r="396" spans="1:24" ht="300">
      <c r="A396" s="267">
        <v>12</v>
      </c>
      <c r="B396" s="269" t="s">
        <v>1200</v>
      </c>
      <c r="C396" s="189" t="s">
        <v>31</v>
      </c>
      <c r="D396" s="269" t="s">
        <v>648</v>
      </c>
      <c r="E396" s="269" t="s">
        <v>651</v>
      </c>
      <c r="F396" s="269" t="s">
        <v>652</v>
      </c>
      <c r="G396" s="273">
        <v>1</v>
      </c>
      <c r="H396" s="273">
        <v>1</v>
      </c>
      <c r="I396" s="271">
        <v>42745</v>
      </c>
      <c r="J396" s="274">
        <v>43100</v>
      </c>
      <c r="K396" s="192">
        <f t="shared" si="80"/>
        <v>50.714285714285715</v>
      </c>
      <c r="L396" s="290" t="s">
        <v>1188</v>
      </c>
      <c r="M396" s="266">
        <v>1</v>
      </c>
      <c r="N396" s="206">
        <f t="shared" si="81"/>
        <v>1</v>
      </c>
      <c r="O396" s="192">
        <f t="shared" si="82"/>
        <v>50.714285714285715</v>
      </c>
      <c r="P396" s="192">
        <f t="shared" ca="1" si="83"/>
        <v>50.714285714285715</v>
      </c>
      <c r="Q396" s="192">
        <f t="shared" ca="1" si="84"/>
        <v>50.714285714285715</v>
      </c>
      <c r="R396" s="206"/>
      <c r="S396" s="206"/>
      <c r="T396" s="660" t="s">
        <v>1277</v>
      </c>
      <c r="U396" s="255">
        <f t="shared" si="85"/>
        <v>2</v>
      </c>
      <c r="V396" s="255">
        <f t="shared" si="86"/>
        <v>0</v>
      </c>
      <c r="W396" s="308" t="str">
        <f t="shared" si="87"/>
        <v>CUMPLIDA</v>
      </c>
      <c r="X396" s="308" t="str">
        <f t="shared" si="88"/>
        <v>CUMPLIDA</v>
      </c>
    </row>
    <row r="397" spans="1:24" ht="308.25" customHeight="1">
      <c r="A397" s="267">
        <v>13</v>
      </c>
      <c r="B397" s="269" t="s">
        <v>1397</v>
      </c>
      <c r="C397" s="189" t="s">
        <v>48</v>
      </c>
      <c r="D397" s="269" t="s">
        <v>648</v>
      </c>
      <c r="E397" s="269" t="s">
        <v>653</v>
      </c>
      <c r="F397" s="269" t="s">
        <v>654</v>
      </c>
      <c r="G397" s="273">
        <v>1</v>
      </c>
      <c r="H397" s="273">
        <v>1</v>
      </c>
      <c r="I397" s="271">
        <v>42745</v>
      </c>
      <c r="J397" s="274">
        <v>43100</v>
      </c>
      <c r="K397" s="192">
        <f t="shared" si="80"/>
        <v>50.714285714285715</v>
      </c>
      <c r="L397" s="290" t="s">
        <v>1188</v>
      </c>
      <c r="M397" s="266">
        <v>1</v>
      </c>
      <c r="N397" s="206">
        <f t="shared" si="81"/>
        <v>1</v>
      </c>
      <c r="O397" s="192">
        <f t="shared" si="82"/>
        <v>50.714285714285715</v>
      </c>
      <c r="P397" s="192">
        <f t="shared" ca="1" si="83"/>
        <v>50.714285714285715</v>
      </c>
      <c r="Q397" s="192">
        <f t="shared" ca="1" si="84"/>
        <v>50.714285714285715</v>
      </c>
      <c r="R397" s="206"/>
      <c r="S397" s="206"/>
      <c r="T397" s="660" t="s">
        <v>1317</v>
      </c>
      <c r="U397" s="255">
        <f>IF(N397=100%,2,0)</f>
        <v>2</v>
      </c>
      <c r="V397" s="255">
        <f>IF(J397&lt;$T$2,0,1)</f>
        <v>0</v>
      </c>
      <c r="W397" s="308" t="str">
        <f t="shared" si="87"/>
        <v>CUMPLIDA</v>
      </c>
      <c r="X397" s="308" t="str">
        <f t="shared" si="88"/>
        <v>CUMPLIDA</v>
      </c>
    </row>
    <row r="398" spans="1:24" ht="221.25" customHeight="1">
      <c r="A398" s="267">
        <v>14</v>
      </c>
      <c r="B398" s="269" t="s">
        <v>1201</v>
      </c>
      <c r="C398" s="189" t="s">
        <v>48</v>
      </c>
      <c r="D398" s="269" t="s">
        <v>648</v>
      </c>
      <c r="E398" s="269" t="s">
        <v>1245</v>
      </c>
      <c r="F398" s="269" t="s">
        <v>650</v>
      </c>
      <c r="G398" s="273">
        <v>1</v>
      </c>
      <c r="H398" s="273">
        <v>1</v>
      </c>
      <c r="I398" s="271">
        <v>42745</v>
      </c>
      <c r="J398" s="274">
        <v>43100</v>
      </c>
      <c r="K398" s="192">
        <f>+(J398-I398)/7</f>
        <v>50.714285714285715</v>
      </c>
      <c r="L398" s="290" t="s">
        <v>1188</v>
      </c>
      <c r="M398" s="266">
        <v>1</v>
      </c>
      <c r="N398" s="206">
        <f>IF(M398/H398&gt;1,1,+M398/H398)</f>
        <v>1</v>
      </c>
      <c r="O398" s="192">
        <f t="shared" si="82"/>
        <v>50.714285714285715</v>
      </c>
      <c r="P398" s="192">
        <f t="shared" ca="1" si="83"/>
        <v>50.714285714285715</v>
      </c>
      <c r="Q398" s="192">
        <f t="shared" ca="1" si="84"/>
        <v>50.714285714285715</v>
      </c>
      <c r="R398" s="206"/>
      <c r="S398" s="206"/>
      <c r="T398" s="660" t="s">
        <v>1276</v>
      </c>
      <c r="U398" s="255">
        <f>IF(N398=100%,2,0)</f>
        <v>2</v>
      </c>
      <c r="V398" s="255">
        <f>IF(J398&lt;$T$2,0,1)</f>
        <v>0</v>
      </c>
      <c r="W398" s="308" t="str">
        <f t="shared" si="87"/>
        <v>CUMPLIDA</v>
      </c>
      <c r="X398" s="308" t="str">
        <f t="shared" si="88"/>
        <v>CUMPLIDA</v>
      </c>
    </row>
    <row r="399" spans="1:24" ht="18">
      <c r="A399" s="275" t="s">
        <v>292</v>
      </c>
      <c r="B399" s="275"/>
      <c r="C399" s="276"/>
      <c r="D399" s="275"/>
      <c r="E399" s="275"/>
      <c r="F399" s="277"/>
      <c r="G399" s="277"/>
      <c r="H399" s="277"/>
      <c r="I399" s="278"/>
      <c r="J399" s="278"/>
      <c r="K399" s="279"/>
      <c r="L399" s="280"/>
      <c r="M399" s="202"/>
      <c r="N399" s="203"/>
      <c r="O399" s="201"/>
      <c r="P399" s="201"/>
      <c r="Q399" s="233"/>
      <c r="R399" s="202"/>
      <c r="S399" s="202"/>
      <c r="T399" s="657"/>
      <c r="U399" s="202"/>
      <c r="V399" s="202"/>
      <c r="W399" s="202"/>
      <c r="X399" s="204"/>
    </row>
    <row r="400" spans="1:24" ht="270">
      <c r="A400" s="256">
        <v>1</v>
      </c>
      <c r="B400" s="189" t="s">
        <v>1202</v>
      </c>
      <c r="C400" s="189" t="s">
        <v>31</v>
      </c>
      <c r="D400" s="189" t="s">
        <v>293</v>
      </c>
      <c r="E400" s="189" t="s">
        <v>1203</v>
      </c>
      <c r="F400" s="189" t="s">
        <v>1204</v>
      </c>
      <c r="G400" s="290" t="s">
        <v>928</v>
      </c>
      <c r="H400" s="648">
        <v>14</v>
      </c>
      <c r="I400" s="271">
        <v>43010</v>
      </c>
      <c r="J400" s="274">
        <v>43100</v>
      </c>
      <c r="K400" s="192">
        <f>+(J400-I400)/7</f>
        <v>12.857142857142858</v>
      </c>
      <c r="L400" s="290" t="s">
        <v>1188</v>
      </c>
      <c r="M400" s="281">
        <v>14</v>
      </c>
      <c r="N400" s="282">
        <f>IF(M400/H400&gt;1,1,+M400/H400)</f>
        <v>1</v>
      </c>
      <c r="O400" s="192">
        <f>+K400*N400</f>
        <v>12.857142857142858</v>
      </c>
      <c r="P400" s="192">
        <f ca="1">IF(J400&lt;=$R$7,O400,0)</f>
        <v>12.857142857142858</v>
      </c>
      <c r="Q400" s="192">
        <f ca="1">IF($R$7&gt;=J400,K400,0)</f>
        <v>12.857142857142858</v>
      </c>
      <c r="R400" s="283"/>
      <c r="S400" s="283"/>
      <c r="T400" s="660" t="s">
        <v>1278</v>
      </c>
      <c r="U400" s="255">
        <f>IF(N400=100%,2,0)</f>
        <v>2</v>
      </c>
      <c r="V400" s="255">
        <f>IF(J400&lt;$T$2,0,1)</f>
        <v>0</v>
      </c>
      <c r="W400" s="308" t="str">
        <f>IF(U400+V400&gt;1,"CUMPLIDA",IF(V400=1,"EN TERMINO","VENCIDA"))</f>
        <v>CUMPLIDA</v>
      </c>
      <c r="X400" s="308" t="str">
        <f>IF(W400="CUMPLIDA","CUMPLIDA",IF(W400="EN TERMINO","EN TERMINO","VENCIDA"))</f>
        <v>CUMPLIDA</v>
      </c>
    </row>
    <row r="401" spans="1:24" ht="345">
      <c r="A401" s="256">
        <v>3</v>
      </c>
      <c r="B401" s="189" t="s">
        <v>1205</v>
      </c>
      <c r="C401" s="189" t="s">
        <v>31</v>
      </c>
      <c r="D401" s="189" t="s">
        <v>295</v>
      </c>
      <c r="E401" s="189" t="s">
        <v>296</v>
      </c>
      <c r="F401" s="189" t="s">
        <v>297</v>
      </c>
      <c r="G401" s="290" t="s">
        <v>298</v>
      </c>
      <c r="H401" s="648">
        <v>4</v>
      </c>
      <c r="I401" s="191">
        <v>42735</v>
      </c>
      <c r="J401" s="191">
        <v>42916</v>
      </c>
      <c r="K401" s="192">
        <f>(+J401-I401)/7</f>
        <v>25.857142857142858</v>
      </c>
      <c r="L401" s="290" t="s">
        <v>1188</v>
      </c>
      <c r="M401" s="281">
        <v>4</v>
      </c>
      <c r="N401" s="194">
        <f>IF(M401/H401&gt;1,1,+M401/H401)</f>
        <v>1</v>
      </c>
      <c r="O401" s="192">
        <f t="shared" ref="O401:O406" si="89">+K401*N401</f>
        <v>25.857142857142858</v>
      </c>
      <c r="P401" s="192">
        <f t="shared" ref="P401:P406" ca="1" si="90">IF(J401&lt;=$R$7,O401,0)</f>
        <v>25.857142857142858</v>
      </c>
      <c r="Q401" s="192">
        <f t="shared" ref="Q401:Q406" ca="1" si="91">IF($R$7&gt;=J401,K401,0)</f>
        <v>25.857142857142858</v>
      </c>
      <c r="R401" s="283"/>
      <c r="S401" s="283"/>
      <c r="T401" s="660" t="s">
        <v>1206</v>
      </c>
      <c r="U401" s="255">
        <f>IF(N401=100%,2,0)</f>
        <v>2</v>
      </c>
      <c r="V401" s="255">
        <f>IF(J401&lt;$T$2,0,1)</f>
        <v>0</v>
      </c>
      <c r="W401" s="308" t="str">
        <f>IF(U401+V401&gt;1,"CUMPLIDA",IF(V401=1,"EN TERMINO","VENCIDA"))</f>
        <v>CUMPLIDA</v>
      </c>
      <c r="X401" s="308" t="str">
        <f>IF(W401="CUMPLIDA","CUMPLIDA",IF(W401="EN TERMINO","EN TERMINO","VENCIDA"))</f>
        <v>CUMPLIDA</v>
      </c>
    </row>
    <row r="402" spans="1:24" ht="225">
      <c r="A402" s="256">
        <v>16</v>
      </c>
      <c r="B402" s="189" t="s">
        <v>1207</v>
      </c>
      <c r="C402" s="189" t="s">
        <v>48</v>
      </c>
      <c r="D402" s="189" t="s">
        <v>300</v>
      </c>
      <c r="E402" s="189" t="s">
        <v>1208</v>
      </c>
      <c r="F402" s="189" t="s">
        <v>297</v>
      </c>
      <c r="G402" s="290" t="s">
        <v>298</v>
      </c>
      <c r="H402" s="648">
        <v>1</v>
      </c>
      <c r="I402" s="191">
        <v>43091</v>
      </c>
      <c r="J402" s="191">
        <v>43312</v>
      </c>
      <c r="K402" s="192">
        <f>(+J402-I402)/7</f>
        <v>31.571428571428573</v>
      </c>
      <c r="L402" s="290" t="s">
        <v>1188</v>
      </c>
      <c r="M402" s="284">
        <v>1</v>
      </c>
      <c r="N402" s="194">
        <f>IF(M402/H402&gt;1,1,+M402/H402)</f>
        <v>1</v>
      </c>
      <c r="O402" s="192">
        <f t="shared" si="89"/>
        <v>31.571428571428573</v>
      </c>
      <c r="P402" s="192">
        <f t="shared" ca="1" si="90"/>
        <v>31.571428571428573</v>
      </c>
      <c r="Q402" s="192">
        <f t="shared" ca="1" si="91"/>
        <v>31.571428571428573</v>
      </c>
      <c r="R402" s="283"/>
      <c r="S402" s="283"/>
      <c r="T402" s="660" t="s">
        <v>1474</v>
      </c>
      <c r="U402" s="255">
        <f>IF(N402=100%,2,0)</f>
        <v>2</v>
      </c>
      <c r="V402" s="255">
        <f>IF(J402&lt;$T$2,0,1)</f>
        <v>0</v>
      </c>
      <c r="W402" s="308" t="str">
        <f>IF(U402+V402&gt;1,"CUMPLIDA",IF(V402=1,"EN TERMINO","VENCIDA"))</f>
        <v>CUMPLIDA</v>
      </c>
      <c r="X402" s="308" t="str">
        <f>IF(W402="CUMPLIDA","CUMPLIDA",IF(W402="EN TERMINO","EN TERMINO","VENCIDA"))</f>
        <v>CUMPLIDA</v>
      </c>
    </row>
    <row r="403" spans="1:24" ht="240.75" customHeight="1">
      <c r="A403" s="256">
        <v>50</v>
      </c>
      <c r="B403" s="189" t="s">
        <v>1209</v>
      </c>
      <c r="C403" s="189" t="s">
        <v>48</v>
      </c>
      <c r="D403" s="189" t="s">
        <v>1243</v>
      </c>
      <c r="E403" s="189" t="s">
        <v>304</v>
      </c>
      <c r="F403" s="189" t="s">
        <v>305</v>
      </c>
      <c r="G403" s="290" t="s">
        <v>306</v>
      </c>
      <c r="H403" s="648">
        <v>1</v>
      </c>
      <c r="I403" s="191">
        <v>42735</v>
      </c>
      <c r="J403" s="191">
        <v>42916</v>
      </c>
      <c r="K403" s="192">
        <f>(+J403-I403)/7</f>
        <v>25.857142857142858</v>
      </c>
      <c r="L403" s="290" t="s">
        <v>1188</v>
      </c>
      <c r="M403" s="281">
        <v>1</v>
      </c>
      <c r="N403" s="194">
        <f>IF(M403/H403&gt;1,1,+M403/H403)</f>
        <v>1</v>
      </c>
      <c r="O403" s="192">
        <f t="shared" si="89"/>
        <v>25.857142857142858</v>
      </c>
      <c r="P403" s="192">
        <f t="shared" ca="1" si="90"/>
        <v>25.857142857142858</v>
      </c>
      <c r="Q403" s="192">
        <f t="shared" ca="1" si="91"/>
        <v>25.857142857142858</v>
      </c>
      <c r="R403" s="283"/>
      <c r="S403" s="283"/>
      <c r="T403" s="660" t="s">
        <v>1210</v>
      </c>
      <c r="U403" s="255">
        <f>IF(N403=100%,2,0)</f>
        <v>2</v>
      </c>
      <c r="V403" s="255">
        <f>IF(J403&lt;$T$2,0,1)</f>
        <v>0</v>
      </c>
      <c r="W403" s="308" t="str">
        <f>IF(U403+V403&gt;1,"CUMPLIDA",IF(V403=1,"EN TERMINO","VENCIDA"))</f>
        <v>CUMPLIDA</v>
      </c>
      <c r="X403" s="308" t="str">
        <f>IF(W403="CUMPLIDA","CUMPLIDA",IF(W403="EN TERMINO","EN TERMINO","VENCIDA"))</f>
        <v>CUMPLIDA</v>
      </c>
    </row>
    <row r="404" spans="1:24" s="40" customFormat="1" ht="18">
      <c r="A404" s="197" t="s">
        <v>307</v>
      </c>
      <c r="B404" s="197"/>
      <c r="C404" s="198"/>
      <c r="D404" s="197"/>
      <c r="E404" s="197"/>
      <c r="F404" s="199"/>
      <c r="G404" s="199"/>
      <c r="H404" s="199"/>
      <c r="I404" s="232"/>
      <c r="J404" s="232"/>
      <c r="K404" s="201"/>
      <c r="L404" s="202"/>
      <c r="M404" s="202"/>
      <c r="N404" s="203"/>
      <c r="O404" s="192"/>
      <c r="P404" s="192"/>
      <c r="Q404" s="192"/>
      <c r="R404" s="202"/>
      <c r="S404" s="202"/>
      <c r="T404" s="657"/>
      <c r="U404" s="202"/>
      <c r="V404" s="202"/>
      <c r="W404" s="202"/>
      <c r="X404" s="204"/>
    </row>
    <row r="405" spans="1:24" s="40" customFormat="1" ht="197.25" customHeight="1">
      <c r="A405" s="285">
        <v>2</v>
      </c>
      <c r="B405" s="237" t="s">
        <v>1398</v>
      </c>
      <c r="C405" s="188" t="s">
        <v>31</v>
      </c>
      <c r="D405" s="237" t="s">
        <v>1242</v>
      </c>
      <c r="E405" s="237" t="s">
        <v>599</v>
      </c>
      <c r="F405" s="237" t="s">
        <v>155</v>
      </c>
      <c r="G405" s="222" t="s">
        <v>107</v>
      </c>
      <c r="H405" s="222">
        <v>1</v>
      </c>
      <c r="I405" s="257">
        <v>42522</v>
      </c>
      <c r="J405" s="257">
        <v>42887</v>
      </c>
      <c r="K405" s="192">
        <f>(+J405-I405)/7</f>
        <v>52.142857142857146</v>
      </c>
      <c r="L405" s="291" t="s">
        <v>1112</v>
      </c>
      <c r="M405" s="291">
        <v>1</v>
      </c>
      <c r="N405" s="194">
        <f>IF(M405/H405&gt;1,1,+M405/H405)</f>
        <v>1</v>
      </c>
      <c r="O405" s="192">
        <f t="shared" si="89"/>
        <v>52.142857142857146</v>
      </c>
      <c r="P405" s="192">
        <f t="shared" ca="1" si="90"/>
        <v>52.142857142857146</v>
      </c>
      <c r="Q405" s="192">
        <f t="shared" ca="1" si="91"/>
        <v>52.142857142857146</v>
      </c>
      <c r="R405" s="286"/>
      <c r="S405" s="286"/>
      <c r="T405" s="658" t="s">
        <v>929</v>
      </c>
      <c r="U405" s="255">
        <f>IF(N405=100%,2,0)</f>
        <v>2</v>
      </c>
      <c r="V405" s="255">
        <f>IF(J405&lt;$T$2,0,1)</f>
        <v>0</v>
      </c>
      <c r="W405" s="308" t="str">
        <f>IF(U405+V405&gt;1,"CUMPLIDA",IF(V405=1,"EN TERMINO","VENCIDA"))</f>
        <v>CUMPLIDA</v>
      </c>
      <c r="X405" s="308" t="str">
        <f>IF(W405="CUMPLIDA","CUMPLIDA",IF(W405="EN TERMINO","EN TERMINO","VENCIDA"))</f>
        <v>CUMPLIDA</v>
      </c>
    </row>
    <row r="406" spans="1:24" s="40" customFormat="1" ht="250.5" customHeight="1">
      <c r="A406" s="287">
        <v>12</v>
      </c>
      <c r="B406" s="189" t="s">
        <v>1399</v>
      </c>
      <c r="C406" s="189" t="s">
        <v>48</v>
      </c>
      <c r="D406" s="189" t="s">
        <v>312</v>
      </c>
      <c r="E406" s="189" t="s">
        <v>152</v>
      </c>
      <c r="F406" s="195" t="s">
        <v>153</v>
      </c>
      <c r="G406" s="290" t="s">
        <v>107</v>
      </c>
      <c r="H406" s="648">
        <v>1</v>
      </c>
      <c r="I406" s="239">
        <v>42522</v>
      </c>
      <c r="J406" s="239">
        <v>42887</v>
      </c>
      <c r="K406" s="192">
        <f>(+J406-I406)/7</f>
        <v>52.142857142857146</v>
      </c>
      <c r="L406" s="291" t="s">
        <v>1076</v>
      </c>
      <c r="M406" s="291">
        <v>1</v>
      </c>
      <c r="N406" s="194">
        <f>IF(M406/H406&gt;1,1,+M406/H406)</f>
        <v>1</v>
      </c>
      <c r="O406" s="192">
        <f t="shared" si="89"/>
        <v>52.142857142857146</v>
      </c>
      <c r="P406" s="192">
        <f t="shared" ca="1" si="90"/>
        <v>52.142857142857146</v>
      </c>
      <c r="Q406" s="192">
        <f t="shared" ca="1" si="91"/>
        <v>52.142857142857146</v>
      </c>
      <c r="R406" s="286"/>
      <c r="S406" s="286"/>
      <c r="T406" s="658" t="s">
        <v>930</v>
      </c>
      <c r="U406" s="255">
        <f>IF(N406=100%,2,0)</f>
        <v>2</v>
      </c>
      <c r="V406" s="255">
        <f>IF(J406&lt;$T$2,0,1)</f>
        <v>0</v>
      </c>
      <c r="W406" s="308" t="str">
        <f>IF(U406+V406&gt;1,"CUMPLIDA",IF(V406=1,"EN TERMINO","VENCIDA"))</f>
        <v>CUMPLIDA</v>
      </c>
      <c r="X406" s="308" t="str">
        <f>IF(W406="CUMPLIDA","CUMPLIDA",IF(W406="EN TERMINO","EN TERMINO","VENCIDA"))</f>
        <v>CUMPLIDA</v>
      </c>
    </row>
    <row r="407" spans="1:24" s="40" customFormat="1" ht="18">
      <c r="A407" s="197" t="s">
        <v>313</v>
      </c>
      <c r="B407" s="197"/>
      <c r="C407" s="198"/>
      <c r="D407" s="197"/>
      <c r="E407" s="197"/>
      <c r="F407" s="199"/>
      <c r="G407" s="199"/>
      <c r="H407" s="199"/>
      <c r="I407" s="232"/>
      <c r="J407" s="232"/>
      <c r="K407" s="201"/>
      <c r="L407" s="202"/>
      <c r="M407" s="202"/>
      <c r="N407" s="203"/>
      <c r="O407" s="201"/>
      <c r="P407" s="201"/>
      <c r="Q407" s="233"/>
      <c r="R407" s="202"/>
      <c r="S407" s="202"/>
      <c r="T407" s="657"/>
      <c r="U407" s="202"/>
      <c r="V407" s="202"/>
      <c r="W407" s="202"/>
      <c r="X407" s="204"/>
    </row>
    <row r="408" spans="1:24" s="40" customFormat="1" ht="201.75" customHeight="1">
      <c r="A408" s="797">
        <v>1</v>
      </c>
      <c r="B408" s="772" t="s">
        <v>1400</v>
      </c>
      <c r="C408" s="772" t="s">
        <v>48</v>
      </c>
      <c r="D408" s="772" t="s">
        <v>315</v>
      </c>
      <c r="E408" s="801" t="s">
        <v>316</v>
      </c>
      <c r="F408" s="243" t="s">
        <v>317</v>
      </c>
      <c r="G408" s="244" t="s">
        <v>107</v>
      </c>
      <c r="H408" s="244">
        <v>1</v>
      </c>
      <c r="I408" s="191">
        <v>42552</v>
      </c>
      <c r="J408" s="191">
        <v>42734</v>
      </c>
      <c r="K408" s="192">
        <f>(J408-I408)/7</f>
        <v>26</v>
      </c>
      <c r="L408" s="213" t="s">
        <v>1076</v>
      </c>
      <c r="M408" s="291">
        <v>1</v>
      </c>
      <c r="N408" s="194">
        <f>IF(M408/H408&gt;1,1,+M408/H408)</f>
        <v>1</v>
      </c>
      <c r="O408" s="192">
        <f>+K408*N408</f>
        <v>26</v>
      </c>
      <c r="P408" s="192">
        <f ca="1">IF(J408&lt;=$R$7,O408,0)</f>
        <v>26</v>
      </c>
      <c r="Q408" s="192">
        <f ca="1">IF($R$7&gt;=J408,K408,0)</f>
        <v>26</v>
      </c>
      <c r="R408" s="291"/>
      <c r="S408" s="291"/>
      <c r="T408" s="658" t="s">
        <v>931</v>
      </c>
      <c r="U408" s="255">
        <f>IF(N408=100%,2,0)</f>
        <v>2</v>
      </c>
      <c r="V408" s="255">
        <f>IF(J408&lt;$T$2,0,1)</f>
        <v>0</v>
      </c>
      <c r="W408" s="308" t="str">
        <f>IF(U408+V408&gt;1,"CUMPLIDA",IF(V408=1,"EN TERMINO","VENCIDA"))</f>
        <v>CUMPLIDA</v>
      </c>
      <c r="X408" s="692" t="str">
        <f>IF(W408&amp;W409="CUMPLIDA","CUMPLIDA",IF(OR(W408="VENCIDA",W409="VENCIDA"),"VENCIDA",IF(U408+U409=4,"CUMPLIDA","EN TERMINO")))</f>
        <v>CUMPLIDA</v>
      </c>
    </row>
    <row r="409" spans="1:24" s="40" customFormat="1" ht="194.25" customHeight="1">
      <c r="A409" s="800"/>
      <c r="B409" s="689"/>
      <c r="C409" s="689"/>
      <c r="D409" s="689"/>
      <c r="E409" s="754"/>
      <c r="F409" s="243" t="s">
        <v>318</v>
      </c>
      <c r="G409" s="244" t="s">
        <v>319</v>
      </c>
      <c r="H409" s="244">
        <v>1</v>
      </c>
      <c r="I409" s="191">
        <v>42705</v>
      </c>
      <c r="J409" s="191">
        <v>43070</v>
      </c>
      <c r="K409" s="192">
        <f>(J409-I409)/7</f>
        <v>52.142857142857146</v>
      </c>
      <c r="L409" s="213" t="s">
        <v>1076</v>
      </c>
      <c r="M409" s="291">
        <v>1</v>
      </c>
      <c r="N409" s="194">
        <f>IF(M409/H409&gt;1,1,+M409/H409)</f>
        <v>1</v>
      </c>
      <c r="O409" s="192">
        <f>+K409*N409</f>
        <v>52.142857142857146</v>
      </c>
      <c r="P409" s="192">
        <f ca="1">IF(J409&lt;=$R$7,O409,0)</f>
        <v>52.142857142857146</v>
      </c>
      <c r="Q409" s="192">
        <f ca="1">IF($R$7&gt;=J409,K409,0)</f>
        <v>52.142857142857146</v>
      </c>
      <c r="R409" s="291"/>
      <c r="S409" s="291"/>
      <c r="T409" s="658" t="s">
        <v>1506</v>
      </c>
      <c r="U409" s="255">
        <f>IF(N409=100%,2,0)</f>
        <v>2</v>
      </c>
      <c r="V409" s="255">
        <f>IF(J409&lt;$T$2,0,1)</f>
        <v>0</v>
      </c>
      <c r="W409" s="308" t="str">
        <f>IF(U409+V409&gt;1,"CUMPLIDA",IF(V409=1,"EN TERMINO","VENCIDA"))</f>
        <v>CUMPLIDA</v>
      </c>
      <c r="X409" s="802"/>
    </row>
    <row r="410" spans="1:24" s="40" customFormat="1" ht="315.75" customHeight="1">
      <c r="A410" s="287">
        <v>2</v>
      </c>
      <c r="B410" s="217" t="s">
        <v>1401</v>
      </c>
      <c r="C410" s="217" t="s">
        <v>48</v>
      </c>
      <c r="D410" s="217" t="s">
        <v>321</v>
      </c>
      <c r="E410" s="189" t="s">
        <v>1241</v>
      </c>
      <c r="F410" s="189" t="s">
        <v>579</v>
      </c>
      <c r="G410" s="213" t="s">
        <v>257</v>
      </c>
      <c r="H410" s="213">
        <v>2</v>
      </c>
      <c r="I410" s="191">
        <v>42005</v>
      </c>
      <c r="J410" s="191">
        <v>42369</v>
      </c>
      <c r="K410" s="192">
        <f>(J410-I410)/7</f>
        <v>52</v>
      </c>
      <c r="L410" s="213" t="s">
        <v>1076</v>
      </c>
      <c r="M410" s="291">
        <v>2</v>
      </c>
      <c r="N410" s="194">
        <f>IF(M410/H410&gt;1,1,+M410/H410)</f>
        <v>1</v>
      </c>
      <c r="O410" s="192">
        <f>+K410*N410</f>
        <v>52</v>
      </c>
      <c r="P410" s="192">
        <f ca="1">IF(J410&lt;=$R$7,O410,0)</f>
        <v>52</v>
      </c>
      <c r="Q410" s="192">
        <f ca="1">IF($R$7&gt;=J410,K410,0)</f>
        <v>52</v>
      </c>
      <c r="R410" s="291"/>
      <c r="S410" s="291"/>
      <c r="T410" s="658" t="s">
        <v>580</v>
      </c>
      <c r="U410" s="255">
        <f>IF(N410=100%,2,0)</f>
        <v>2</v>
      </c>
      <c r="V410" s="255">
        <f>IF(J410&lt;$T$2,0,1)</f>
        <v>0</v>
      </c>
      <c r="W410" s="308" t="str">
        <f>IF(U410+V410&gt;1,"CUMPLIDA",IF(V410=1,"EN TERMINO","VENCIDA"))</f>
        <v>CUMPLIDA</v>
      </c>
      <c r="X410" s="308" t="str">
        <f>IF(W410="CUMPLIDA","CUMPLIDA",IF(W410="EN TERMINO","EN TERMINO","VENCIDA"))</f>
        <v>CUMPLIDA</v>
      </c>
    </row>
    <row r="411" spans="1:24" s="40" customFormat="1" ht="18">
      <c r="A411" s="197" t="s">
        <v>322</v>
      </c>
      <c r="B411" s="197"/>
      <c r="C411" s="198"/>
      <c r="D411" s="197"/>
      <c r="E411" s="197"/>
      <c r="F411" s="199"/>
      <c r="G411" s="199"/>
      <c r="H411" s="199"/>
      <c r="I411" s="232"/>
      <c r="J411" s="232"/>
      <c r="K411" s="201"/>
      <c r="L411" s="202"/>
      <c r="M411" s="202"/>
      <c r="N411" s="203"/>
      <c r="O411" s="201"/>
      <c r="P411" s="201"/>
      <c r="Q411" s="233"/>
      <c r="R411" s="202"/>
      <c r="S411" s="202"/>
      <c r="T411" s="657"/>
      <c r="U411" s="202"/>
      <c r="V411" s="202"/>
      <c r="W411" s="202"/>
      <c r="X411" s="204"/>
    </row>
    <row r="412" spans="1:24" s="40" customFormat="1" ht="330" customHeight="1">
      <c r="A412" s="288">
        <v>1</v>
      </c>
      <c r="B412" s="217" t="s">
        <v>1402</v>
      </c>
      <c r="C412" s="217" t="s">
        <v>48</v>
      </c>
      <c r="D412" s="217" t="s">
        <v>259</v>
      </c>
      <c r="E412" s="189" t="s">
        <v>690</v>
      </c>
      <c r="F412" s="189" t="s">
        <v>1403</v>
      </c>
      <c r="G412" s="290" t="s">
        <v>691</v>
      </c>
      <c r="H412" s="648">
        <v>1</v>
      </c>
      <c r="I412" s="191">
        <v>42917</v>
      </c>
      <c r="J412" s="191">
        <v>43282</v>
      </c>
      <c r="K412" s="192">
        <f t="shared" ref="K412:K417" si="92">(+J412-I412)/7</f>
        <v>52.142857142857146</v>
      </c>
      <c r="L412" s="213" t="s">
        <v>1220</v>
      </c>
      <c r="M412" s="291">
        <v>1</v>
      </c>
      <c r="N412" s="194">
        <f t="shared" ref="N412:N417" si="93">IF(M412/H412&gt;1,1,+M412/H412)</f>
        <v>1</v>
      </c>
      <c r="O412" s="192">
        <f t="shared" ref="O412:O417" si="94">+K412*N412</f>
        <v>52.142857142857146</v>
      </c>
      <c r="P412" s="192">
        <f t="shared" ref="P412:P417" ca="1" si="95">IF(J412&lt;=$R$7,O412,0)</f>
        <v>52.142857142857146</v>
      </c>
      <c r="Q412" s="192">
        <f t="shared" ref="Q412:Q417" ca="1" si="96">IF($R$7&gt;=J412,K412,0)</f>
        <v>52.142857142857146</v>
      </c>
      <c r="R412" s="291"/>
      <c r="S412" s="291"/>
      <c r="T412" s="658" t="s">
        <v>1451</v>
      </c>
      <c r="U412" s="255">
        <f t="shared" ref="U412:U417" si="97">IF(N412=100%,2,0)</f>
        <v>2</v>
      </c>
      <c r="V412" s="255">
        <f t="shared" ref="V412:V417" si="98">IF(J412&lt;$T$2,0,1)</f>
        <v>0</v>
      </c>
      <c r="W412" s="308" t="str">
        <f t="shared" ref="W412:W417" si="99">IF(U412+V412&gt;1,"CUMPLIDA",IF(V412=1,"EN TERMINO","VENCIDA"))</f>
        <v>CUMPLIDA</v>
      </c>
      <c r="X412" s="308" t="str">
        <f>IF(W412="CUMPLIDA","CUMPLIDA",IF(W412="EN TERMINO","EN TERMINO","VENCIDA"))</f>
        <v>CUMPLIDA</v>
      </c>
    </row>
    <row r="413" spans="1:24" s="40" customFormat="1" ht="85.5" customHeight="1">
      <c r="A413" s="797">
        <v>6</v>
      </c>
      <c r="B413" s="772" t="s">
        <v>1404</v>
      </c>
      <c r="C413" s="772" t="s">
        <v>48</v>
      </c>
      <c r="D413" s="772" t="s">
        <v>581</v>
      </c>
      <c r="E413" s="772" t="s">
        <v>582</v>
      </c>
      <c r="F413" s="189" t="s">
        <v>583</v>
      </c>
      <c r="G413" s="290" t="s">
        <v>584</v>
      </c>
      <c r="H413" s="648">
        <v>1</v>
      </c>
      <c r="I413" s="218">
        <v>42037</v>
      </c>
      <c r="J413" s="218">
        <v>42369</v>
      </c>
      <c r="K413" s="192">
        <f t="shared" si="92"/>
        <v>47.428571428571431</v>
      </c>
      <c r="L413" s="213" t="s">
        <v>1220</v>
      </c>
      <c r="M413" s="291">
        <v>1</v>
      </c>
      <c r="N413" s="194">
        <f t="shared" si="93"/>
        <v>1</v>
      </c>
      <c r="O413" s="192">
        <f t="shared" si="94"/>
        <v>47.428571428571431</v>
      </c>
      <c r="P413" s="192">
        <f t="shared" ca="1" si="95"/>
        <v>47.428571428571431</v>
      </c>
      <c r="Q413" s="192">
        <f t="shared" ca="1" si="96"/>
        <v>47.428571428571431</v>
      </c>
      <c r="R413" s="291"/>
      <c r="S413" s="291"/>
      <c r="T413" s="660" t="s">
        <v>657</v>
      </c>
      <c r="U413" s="255">
        <f t="shared" si="97"/>
        <v>2</v>
      </c>
      <c r="V413" s="255">
        <f t="shared" si="98"/>
        <v>0</v>
      </c>
      <c r="W413" s="308" t="str">
        <f t="shared" si="99"/>
        <v>CUMPLIDA</v>
      </c>
      <c r="X413" s="692" t="str">
        <f>IF(W413&amp;W414&amp;W415="CUMPLIDA","CUMPLIDA",IF(OR(W413="VENCIDA",W414="VENCIDA",W415="VENCIDA"),"VENCIDA",IF(U413+U414+U415=6,"CUMPLIDA","EN TERMINO")))</f>
        <v>CUMPLIDA</v>
      </c>
    </row>
    <row r="414" spans="1:24" s="40" customFormat="1" ht="135" customHeight="1">
      <c r="A414" s="798"/>
      <c r="B414" s="696"/>
      <c r="C414" s="696"/>
      <c r="D414" s="696"/>
      <c r="E414" s="696"/>
      <c r="F414" s="189" t="s">
        <v>583</v>
      </c>
      <c r="G414" s="290" t="s">
        <v>585</v>
      </c>
      <c r="H414" s="648">
        <v>1</v>
      </c>
      <c r="I414" s="218">
        <v>42628</v>
      </c>
      <c r="J414" s="218">
        <v>42735</v>
      </c>
      <c r="K414" s="192">
        <f t="shared" si="92"/>
        <v>15.285714285714286</v>
      </c>
      <c r="L414" s="213" t="s">
        <v>1220</v>
      </c>
      <c r="M414" s="291">
        <v>1</v>
      </c>
      <c r="N414" s="194">
        <f t="shared" si="93"/>
        <v>1</v>
      </c>
      <c r="O414" s="192">
        <f t="shared" si="94"/>
        <v>15.285714285714286</v>
      </c>
      <c r="P414" s="192">
        <f t="shared" ca="1" si="95"/>
        <v>15.285714285714286</v>
      </c>
      <c r="Q414" s="192">
        <f t="shared" ca="1" si="96"/>
        <v>15.285714285714286</v>
      </c>
      <c r="R414" s="291"/>
      <c r="S414" s="291"/>
      <c r="T414" s="658" t="s">
        <v>662</v>
      </c>
      <c r="U414" s="255">
        <f t="shared" si="97"/>
        <v>2</v>
      </c>
      <c r="V414" s="255">
        <f>IF(J414&lt;$T$2,0,1)</f>
        <v>0</v>
      </c>
      <c r="W414" s="308" t="str">
        <f t="shared" si="99"/>
        <v>CUMPLIDA</v>
      </c>
      <c r="X414" s="692"/>
    </row>
    <row r="415" spans="1:24" s="40" customFormat="1" ht="189.75" customHeight="1">
      <c r="A415" s="799"/>
      <c r="B415" s="689"/>
      <c r="C415" s="689"/>
      <c r="D415" s="689"/>
      <c r="E415" s="689"/>
      <c r="F415" s="189" t="s">
        <v>586</v>
      </c>
      <c r="G415" s="290" t="s">
        <v>587</v>
      </c>
      <c r="H415" s="648">
        <v>1</v>
      </c>
      <c r="I415" s="218">
        <v>42644</v>
      </c>
      <c r="J415" s="218">
        <v>42916</v>
      </c>
      <c r="K415" s="192">
        <f t="shared" si="92"/>
        <v>38.857142857142854</v>
      </c>
      <c r="L415" s="213" t="s">
        <v>1220</v>
      </c>
      <c r="M415" s="291">
        <v>1</v>
      </c>
      <c r="N415" s="194">
        <f t="shared" si="93"/>
        <v>1</v>
      </c>
      <c r="O415" s="192">
        <f t="shared" si="94"/>
        <v>38.857142857142854</v>
      </c>
      <c r="P415" s="192">
        <f t="shared" ca="1" si="95"/>
        <v>38.857142857142854</v>
      </c>
      <c r="Q415" s="192">
        <f t="shared" ca="1" si="96"/>
        <v>38.857142857142854</v>
      </c>
      <c r="R415" s="291"/>
      <c r="S415" s="291"/>
      <c r="T415" s="658" t="s">
        <v>680</v>
      </c>
      <c r="U415" s="255">
        <f t="shared" si="97"/>
        <v>2</v>
      </c>
      <c r="V415" s="255">
        <f>IF(J415&lt;$T$2,0,1)</f>
        <v>0</v>
      </c>
      <c r="W415" s="308" t="str">
        <f t="shared" si="99"/>
        <v>CUMPLIDA</v>
      </c>
      <c r="X415" s="692"/>
    </row>
    <row r="416" spans="1:24" s="40" customFormat="1" ht="378.75" customHeight="1">
      <c r="A416" s="287">
        <v>9</v>
      </c>
      <c r="B416" s="217" t="s">
        <v>1211</v>
      </c>
      <c r="C416" s="217" t="s">
        <v>48</v>
      </c>
      <c r="D416" s="217" t="s">
        <v>259</v>
      </c>
      <c r="E416" s="189" t="s">
        <v>1212</v>
      </c>
      <c r="F416" s="189" t="s">
        <v>1213</v>
      </c>
      <c r="G416" s="213" t="s">
        <v>1214</v>
      </c>
      <c r="H416" s="648">
        <v>1</v>
      </c>
      <c r="I416" s="214">
        <v>42628</v>
      </c>
      <c r="J416" s="214">
        <v>42993</v>
      </c>
      <c r="K416" s="192">
        <f t="shared" si="92"/>
        <v>52.142857142857146</v>
      </c>
      <c r="L416" s="213" t="s">
        <v>1188</v>
      </c>
      <c r="M416" s="291">
        <v>1</v>
      </c>
      <c r="N416" s="194">
        <f t="shared" si="93"/>
        <v>1</v>
      </c>
      <c r="O416" s="192">
        <f t="shared" si="94"/>
        <v>52.142857142857146</v>
      </c>
      <c r="P416" s="192">
        <f t="shared" ca="1" si="95"/>
        <v>52.142857142857146</v>
      </c>
      <c r="Q416" s="192">
        <f t="shared" ca="1" si="96"/>
        <v>52.142857142857146</v>
      </c>
      <c r="R416" s="291"/>
      <c r="S416" s="291"/>
      <c r="T416" s="658" t="s">
        <v>1215</v>
      </c>
      <c r="U416" s="255">
        <f t="shared" si="97"/>
        <v>2</v>
      </c>
      <c r="V416" s="255">
        <f t="shared" si="98"/>
        <v>0</v>
      </c>
      <c r="W416" s="308" t="str">
        <f t="shared" si="99"/>
        <v>CUMPLIDA</v>
      </c>
      <c r="X416" s="308" t="str">
        <f>IF(W416="CUMPLIDA","CUMPLIDA",IF(W416="EN TERMINO","EN TERMINO","VENCIDA"))</f>
        <v>CUMPLIDA</v>
      </c>
    </row>
    <row r="417" spans="1:27" s="40" customFormat="1" ht="196.5" customHeight="1" thickBot="1">
      <c r="A417" s="287">
        <v>11</v>
      </c>
      <c r="B417" s="217" t="s">
        <v>1405</v>
      </c>
      <c r="C417" s="217" t="s">
        <v>48</v>
      </c>
      <c r="D417" s="217" t="s">
        <v>328</v>
      </c>
      <c r="E417" s="189" t="s">
        <v>329</v>
      </c>
      <c r="F417" s="189" t="s">
        <v>330</v>
      </c>
      <c r="G417" s="290" t="s">
        <v>331</v>
      </c>
      <c r="H417" s="272">
        <v>1</v>
      </c>
      <c r="I417" s="218">
        <v>42552</v>
      </c>
      <c r="J417" s="218">
        <v>42917</v>
      </c>
      <c r="K417" s="192">
        <f t="shared" si="92"/>
        <v>52.142857142857146</v>
      </c>
      <c r="L417" s="213" t="s">
        <v>1076</v>
      </c>
      <c r="M417" s="291">
        <v>1</v>
      </c>
      <c r="N417" s="272">
        <f t="shared" si="93"/>
        <v>1</v>
      </c>
      <c r="O417" s="192">
        <f t="shared" si="94"/>
        <v>52.142857142857146</v>
      </c>
      <c r="P417" s="192">
        <f t="shared" ca="1" si="95"/>
        <v>52.142857142857146</v>
      </c>
      <c r="Q417" s="192">
        <f t="shared" ca="1" si="96"/>
        <v>52.142857142857146</v>
      </c>
      <c r="R417" s="291"/>
      <c r="S417" s="291"/>
      <c r="T417" s="658" t="s">
        <v>687</v>
      </c>
      <c r="U417" s="255">
        <f t="shared" si="97"/>
        <v>2</v>
      </c>
      <c r="V417" s="255">
        <f t="shared" si="98"/>
        <v>0</v>
      </c>
      <c r="W417" s="310" t="str">
        <f t="shared" si="99"/>
        <v>CUMPLIDA</v>
      </c>
      <c r="X417" s="310" t="str">
        <f>IF(W417="CUMPLIDA","CUMPLIDA",IF(W417="EN TERMINO","EN TERMINO","VENCIDA"))</f>
        <v>CUMPLIDA</v>
      </c>
    </row>
    <row r="418" spans="1:27" ht="12.75" thickBot="1">
      <c r="A418" s="99" t="s">
        <v>332</v>
      </c>
      <c r="B418" s="100"/>
      <c r="C418" s="101"/>
      <c r="D418" s="102"/>
      <c r="E418" s="102"/>
      <c r="F418" s="102"/>
      <c r="G418" s="102"/>
      <c r="H418" s="106"/>
      <c r="I418" s="105"/>
      <c r="J418" s="105"/>
      <c r="K418" s="105"/>
      <c r="L418" s="106"/>
      <c r="M418" s="107"/>
      <c r="N418" s="108">
        <f>SUM(N11:N417)</f>
        <v>337.59999999999997</v>
      </c>
      <c r="O418" s="108">
        <f>SUM(O11:O417)</f>
        <v>10869.985714285714</v>
      </c>
      <c r="P418" s="108">
        <f ca="1">SUM(P11:P417)</f>
        <v>9906.9999999999909</v>
      </c>
      <c r="Q418" s="108">
        <f ca="1">SUM(Q11:Q417)</f>
        <v>9932.1428571428496</v>
      </c>
      <c r="R418" s="110"/>
      <c r="S418" s="111"/>
      <c r="T418" s="41"/>
      <c r="W418" s="42"/>
      <c r="X418" s="43"/>
    </row>
    <row r="419" spans="1:27" ht="12.75" thickBot="1">
      <c r="A419" s="804"/>
      <c r="B419" s="805"/>
      <c r="C419" s="805"/>
      <c r="D419" s="805"/>
      <c r="E419" s="112"/>
      <c r="F419" s="112"/>
      <c r="G419" s="112"/>
      <c r="H419" s="142"/>
      <c r="I419" s="142"/>
      <c r="J419" s="142"/>
      <c r="K419" s="142"/>
      <c r="L419" s="44"/>
      <c r="M419" s="36"/>
      <c r="N419" s="44"/>
      <c r="O419" s="44"/>
      <c r="P419" s="44"/>
      <c r="Q419" s="44"/>
      <c r="R419" s="36"/>
      <c r="S419" s="36"/>
      <c r="T419" s="36"/>
    </row>
    <row r="420" spans="1:27" ht="15.75" customHeight="1" thickBot="1">
      <c r="B420" s="806" t="s">
        <v>333</v>
      </c>
      <c r="C420" s="807"/>
      <c r="D420" s="807"/>
      <c r="E420" s="808"/>
      <c r="F420" s="46"/>
      <c r="G420" s="45"/>
      <c r="H420" s="142"/>
      <c r="J420" s="44"/>
      <c r="K420" s="44"/>
      <c r="M420" s="125"/>
      <c r="N420" s="46"/>
      <c r="O420" s="36"/>
      <c r="P420" s="36"/>
      <c r="Q420" s="31"/>
      <c r="S420" s="125"/>
      <c r="W420" s="31"/>
    </row>
    <row r="421" spans="1:27" ht="20.25" customHeight="1" thickBot="1">
      <c r="B421" s="809" t="s">
        <v>334</v>
      </c>
      <c r="C421" s="810"/>
      <c r="D421" s="810"/>
      <c r="E421" s="811"/>
      <c r="F421" s="46"/>
      <c r="G421" s="816" t="s">
        <v>689</v>
      </c>
      <c r="H421" s="817"/>
      <c r="I421" s="818"/>
      <c r="J421" s="44"/>
      <c r="K421" s="44"/>
      <c r="M421" s="125"/>
      <c r="N421" s="46"/>
      <c r="O421" s="36"/>
      <c r="P421" s="36"/>
      <c r="Q421" s="31"/>
      <c r="S421" s="125"/>
      <c r="T421" s="33"/>
      <c r="W421" s="31"/>
    </row>
    <row r="422" spans="1:27" ht="25.5" customHeight="1">
      <c r="B422" s="666" t="s">
        <v>336</v>
      </c>
      <c r="C422" s="812" t="s">
        <v>337</v>
      </c>
      <c r="D422" s="813"/>
      <c r="E422" s="667">
        <f ca="1">+Q418</f>
        <v>9932.1428571428496</v>
      </c>
      <c r="F422" s="33"/>
      <c r="G422" s="819" t="s">
        <v>335</v>
      </c>
      <c r="H422" s="820"/>
      <c r="I422" s="679">
        <f>COUNTIF($X$11:$X$417,G422)</f>
        <v>164</v>
      </c>
      <c r="J422" s="44"/>
      <c r="K422" s="44"/>
      <c r="M422" s="125"/>
      <c r="N422" s="36"/>
      <c r="O422" s="36"/>
      <c r="P422" s="36"/>
      <c r="Q422" s="31"/>
      <c r="S422" s="125"/>
      <c r="T422" s="33"/>
      <c r="W422" s="31"/>
    </row>
    <row r="423" spans="1:27" ht="25.5" customHeight="1">
      <c r="B423" s="668" t="s">
        <v>339</v>
      </c>
      <c r="C423" s="812" t="s">
        <v>340</v>
      </c>
      <c r="D423" s="813"/>
      <c r="E423" s="669">
        <f>SUM(K11:K417)</f>
        <v>13320.714285714288</v>
      </c>
      <c r="F423" s="33"/>
      <c r="G423" s="819" t="s">
        <v>338</v>
      </c>
      <c r="H423" s="820"/>
      <c r="I423" s="679">
        <f>COUNTIF($X$11:$X$417,G423)</f>
        <v>0</v>
      </c>
      <c r="J423" s="44"/>
      <c r="K423" s="44"/>
      <c r="M423" s="125"/>
      <c r="N423" s="36"/>
      <c r="O423" s="36"/>
      <c r="P423" s="36"/>
      <c r="Q423" s="31"/>
      <c r="S423" s="125"/>
      <c r="T423" s="33"/>
      <c r="W423" s="31"/>
    </row>
    <row r="424" spans="1:27" ht="25.5" customHeight="1">
      <c r="B424" s="668" t="s">
        <v>342</v>
      </c>
      <c r="C424" s="812" t="s">
        <v>343</v>
      </c>
      <c r="D424" s="813"/>
      <c r="E424" s="670">
        <f ca="1">IF(P418=0,0,+P418/E422)</f>
        <v>0.99746853649766254</v>
      </c>
      <c r="F424" s="33"/>
      <c r="G424" s="819" t="s">
        <v>341</v>
      </c>
      <c r="H424" s="820"/>
      <c r="I424" s="679">
        <f>COUNTIF($X$11:$X$417,G424)</f>
        <v>54</v>
      </c>
      <c r="J424" s="44"/>
      <c r="K424" s="44"/>
      <c r="M424" s="125"/>
      <c r="N424" s="36"/>
      <c r="O424" s="36"/>
      <c r="P424" s="36"/>
      <c r="Q424" s="31"/>
      <c r="S424" s="125"/>
      <c r="T424" s="33"/>
      <c r="W424" s="31"/>
    </row>
    <row r="425" spans="1:27" ht="25.5" customHeight="1" thickBot="1">
      <c r="B425" s="671" t="s">
        <v>345</v>
      </c>
      <c r="C425" s="814" t="s">
        <v>346</v>
      </c>
      <c r="D425" s="815"/>
      <c r="E425" s="672">
        <f>IF(O418=0,0,+O418/E423)</f>
        <v>0.81602123438254048</v>
      </c>
      <c r="F425" s="33"/>
      <c r="G425" s="821" t="s">
        <v>344</v>
      </c>
      <c r="H425" s="822"/>
      <c r="I425" s="680">
        <f>SUM(I422:I424)</f>
        <v>218</v>
      </c>
      <c r="J425" s="145"/>
      <c r="T425" s="36"/>
    </row>
    <row r="426" spans="1:27">
      <c r="A426" s="145"/>
      <c r="B426" s="146"/>
      <c r="C426" s="146"/>
      <c r="D426" s="147"/>
      <c r="E426" s="147"/>
      <c r="F426" s="148"/>
      <c r="J426" s="145"/>
      <c r="T426" s="36"/>
    </row>
    <row r="427" spans="1:27">
      <c r="A427" s="145"/>
      <c r="B427" s="146"/>
      <c r="C427" s="146"/>
      <c r="D427" s="147"/>
      <c r="E427" s="147"/>
      <c r="F427" s="148"/>
      <c r="G427" s="49"/>
      <c r="H427" s="113"/>
      <c r="I427" s="113"/>
      <c r="J427" s="145"/>
      <c r="T427" s="36"/>
    </row>
    <row r="428" spans="1:27">
      <c r="A428" s="145"/>
      <c r="B428" s="146"/>
      <c r="C428" s="146"/>
      <c r="D428" s="147"/>
      <c r="E428" s="147"/>
      <c r="F428" s="148"/>
      <c r="G428" s="49"/>
      <c r="H428" s="113"/>
      <c r="I428" s="113"/>
      <c r="J428" s="145"/>
      <c r="T428" s="36"/>
    </row>
    <row r="429" spans="1:27" ht="18.75">
      <c r="A429" s="145"/>
      <c r="B429" s="146"/>
      <c r="C429" s="146"/>
      <c r="D429" s="147"/>
      <c r="E429" s="147"/>
      <c r="F429" s="149"/>
      <c r="G429" s="150"/>
      <c r="H429" s="681"/>
      <c r="I429" s="681"/>
      <c r="J429" s="682"/>
      <c r="K429" s="683"/>
      <c r="L429" s="153"/>
      <c r="T429" s="36"/>
    </row>
    <row r="430" spans="1:27" ht="18.75">
      <c r="A430" s="145"/>
      <c r="B430" s="146"/>
      <c r="C430" s="146"/>
      <c r="D430" s="147"/>
      <c r="E430" s="147"/>
      <c r="F430" s="149"/>
      <c r="G430" s="150"/>
      <c r="H430" s="681"/>
      <c r="I430" s="681"/>
      <c r="J430" s="682"/>
      <c r="K430" s="683"/>
      <c r="L430" s="153"/>
      <c r="T430" s="36"/>
    </row>
    <row r="431" spans="1:27" ht="18.75">
      <c r="A431" s="312" t="s">
        <v>1498</v>
      </c>
      <c r="B431" s="313"/>
      <c r="C431" s="146"/>
      <c r="D431" s="147"/>
      <c r="E431" s="147"/>
      <c r="F431" s="149"/>
      <c r="K431" s="683"/>
      <c r="L431" s="153"/>
      <c r="T431" s="36"/>
    </row>
    <row r="432" spans="1:27" ht="16.5" customHeight="1" thickBot="1">
      <c r="A432" s="145"/>
      <c r="B432" s="313" t="s">
        <v>1499</v>
      </c>
      <c r="C432" s="31"/>
      <c r="D432" s="47"/>
      <c r="F432" s="156"/>
      <c r="G432" s="156"/>
      <c r="H432" s="681"/>
      <c r="I432" s="681"/>
      <c r="J432" s="681"/>
      <c r="K432" s="684"/>
      <c r="L432" s="155"/>
      <c r="M432" s="155"/>
      <c r="N432" s="154"/>
      <c r="O432" s="157"/>
      <c r="P432" s="153"/>
      <c r="Q432" s="31"/>
      <c r="R432" s="125"/>
      <c r="S432" s="125"/>
      <c r="T432" s="143"/>
      <c r="U432" s="125"/>
      <c r="W432" s="31"/>
      <c r="X432" s="36"/>
      <c r="AA432" s="125"/>
    </row>
    <row r="433" spans="1:27 15916:15919" ht="28.5" customHeight="1">
      <c r="A433" s="50"/>
      <c r="B433" s="31"/>
      <c r="C433" s="31"/>
      <c r="D433" s="47"/>
      <c r="E433" s="47"/>
      <c r="F433" s="157"/>
      <c r="G433" s="157"/>
      <c r="H433" s="683"/>
      <c r="I433" s="683"/>
      <c r="J433" s="683"/>
      <c r="K433" s="803" t="s">
        <v>1800</v>
      </c>
      <c r="L433" s="803"/>
      <c r="M433" s="803"/>
      <c r="N433" s="803"/>
      <c r="O433" s="157"/>
      <c r="P433" s="153"/>
      <c r="Q433" s="31"/>
      <c r="R433" s="125"/>
      <c r="S433" s="125"/>
      <c r="T433" s="143"/>
      <c r="U433" s="125"/>
      <c r="W433" s="31"/>
      <c r="AA433" s="125"/>
    </row>
    <row r="434" spans="1:27 15916:15919" ht="25.5" customHeight="1">
      <c r="A434" s="50"/>
      <c r="B434" s="114"/>
      <c r="C434" s="114"/>
      <c r="D434" s="47"/>
      <c r="E434" s="47"/>
      <c r="F434" s="157"/>
      <c r="G434" s="157"/>
      <c r="H434" s="683"/>
      <c r="I434" s="683"/>
      <c r="J434" s="683"/>
      <c r="K434" s="712" t="s">
        <v>1801</v>
      </c>
      <c r="L434" s="712"/>
      <c r="M434" s="712"/>
      <c r="N434" s="712"/>
      <c r="O434" s="157"/>
      <c r="P434" s="153"/>
      <c r="Q434" s="31"/>
      <c r="R434" s="125"/>
      <c r="S434" s="125"/>
      <c r="T434" s="143"/>
      <c r="U434" s="125"/>
      <c r="W434" s="31"/>
      <c r="AA434" s="125"/>
    </row>
    <row r="435" spans="1:27 15916:15919" ht="15">
      <c r="A435" s="158"/>
      <c r="B435" s="159"/>
      <c r="N435" s="31"/>
      <c r="O435" s="31"/>
      <c r="P435" s="31"/>
      <c r="Q435" s="31"/>
      <c r="W435" s="31"/>
    </row>
    <row r="436" spans="1:27 15916:15919" ht="18">
      <c r="A436" s="31"/>
      <c r="B436" s="334" t="s">
        <v>347</v>
      </c>
      <c r="C436" s="335" t="s">
        <v>338</v>
      </c>
      <c r="D436" s="336" t="s">
        <v>335</v>
      </c>
      <c r="E436" s="337" t="s">
        <v>341</v>
      </c>
      <c r="F436" s="338" t="s">
        <v>344</v>
      </c>
      <c r="H436" s="36"/>
      <c r="N436" s="31"/>
      <c r="O436" s="31"/>
      <c r="P436" s="31"/>
      <c r="Q436" s="31"/>
      <c r="W436" s="31"/>
    </row>
    <row r="437" spans="1:27 15916:15919" ht="36">
      <c r="A437" s="31"/>
      <c r="B437" s="333" t="s">
        <v>1857</v>
      </c>
      <c r="C437" s="324">
        <f>COUNTIF($X$11:$X$22,$C$436)</f>
        <v>0</v>
      </c>
      <c r="D437" s="325">
        <f>COUNTIF($X$11:$X$22,$D$436)</f>
        <v>0</v>
      </c>
      <c r="E437" s="326">
        <f>COUNTIF($X$11:$X$22,$E$436)</f>
        <v>12</v>
      </c>
      <c r="F437" s="327">
        <f t="shared" ref="F437:F443" si="100">SUM(C437:E437)</f>
        <v>12</v>
      </c>
      <c r="H437" s="36"/>
      <c r="L437" s="143"/>
      <c r="N437" s="31"/>
      <c r="O437" s="31"/>
      <c r="P437" s="31"/>
      <c r="Q437" s="31"/>
      <c r="W437" s="31"/>
    </row>
    <row r="438" spans="1:27 15916:15919" ht="25.5" customHeight="1">
      <c r="A438" s="31"/>
      <c r="B438" s="332" t="s">
        <v>1739</v>
      </c>
      <c r="C438" s="324">
        <f>COUNTIF($X$24:$X$49,$C$436)</f>
        <v>0</v>
      </c>
      <c r="D438" s="325">
        <f>COUNTIF($X$24:$X$49,$D$436)</f>
        <v>0</v>
      </c>
      <c r="E438" s="326">
        <f>COUNTIF($X$24:$X$49,$E$436)</f>
        <v>26</v>
      </c>
      <c r="F438" s="327">
        <f t="shared" si="100"/>
        <v>26</v>
      </c>
      <c r="H438" s="36"/>
      <c r="L438" s="143"/>
      <c r="N438" s="31"/>
      <c r="O438" s="31"/>
      <c r="P438" s="31"/>
      <c r="Q438" s="31"/>
      <c r="W438" s="31"/>
    </row>
    <row r="439" spans="1:27 15916:15919" ht="25.5" customHeight="1">
      <c r="A439" s="31"/>
      <c r="B439" s="332" t="s">
        <v>1738</v>
      </c>
      <c r="C439" s="324">
        <f>COUNTIF($X$51:$X$101,$C$436)</f>
        <v>0</v>
      </c>
      <c r="D439" s="325">
        <f>COUNTIF($X$51:$X$101,$D$436)</f>
        <v>11</v>
      </c>
      <c r="E439" s="326">
        <f>COUNTIF($X$51:$X$101,$E$436)</f>
        <v>13</v>
      </c>
      <c r="F439" s="327">
        <f t="shared" si="100"/>
        <v>24</v>
      </c>
      <c r="H439" s="36"/>
      <c r="L439" s="143"/>
      <c r="N439" s="31"/>
      <c r="O439" s="31"/>
      <c r="P439" s="31"/>
      <c r="Q439" s="31"/>
      <c r="W439" s="31"/>
    </row>
    <row r="440" spans="1:27 15916:15919" ht="25.5" customHeight="1">
      <c r="A440" s="31"/>
      <c r="B440" s="332" t="s">
        <v>1261</v>
      </c>
      <c r="C440" s="324">
        <f>COUNTIF($X$103:$X$107,$C$436)</f>
        <v>0</v>
      </c>
      <c r="D440" s="325">
        <f>COUNTIF($X$103:$X$107,$D$436)</f>
        <v>3</v>
      </c>
      <c r="E440" s="326">
        <f>COUNTIF($X$103:$X$107,$E$436)</f>
        <v>1</v>
      </c>
      <c r="F440" s="327">
        <f t="shared" si="100"/>
        <v>4</v>
      </c>
      <c r="H440" s="36"/>
      <c r="L440" s="143"/>
      <c r="N440" s="31"/>
      <c r="O440" s="31"/>
      <c r="P440" s="31"/>
      <c r="Q440" s="31"/>
      <c r="W440" s="31"/>
    </row>
    <row r="441" spans="1:27 15916:15919" ht="25.5" customHeight="1">
      <c r="A441" s="31"/>
      <c r="B441" s="332" t="s">
        <v>693</v>
      </c>
      <c r="C441" s="324">
        <f>COUNTIF($X$109:$X$228,$C$436)</f>
        <v>0</v>
      </c>
      <c r="D441" s="325">
        <f>COUNTIF($X$109:$X$228,$D$436)</f>
        <v>42</v>
      </c>
      <c r="E441" s="326">
        <f>COUNTIF($X$109:$X$228,$E$436)</f>
        <v>0</v>
      </c>
      <c r="F441" s="327">
        <f t="shared" si="100"/>
        <v>42</v>
      </c>
      <c r="L441" s="143"/>
      <c r="N441" s="31"/>
      <c r="O441" s="31"/>
      <c r="P441" s="31"/>
      <c r="Q441" s="31"/>
      <c r="W441" s="31"/>
    </row>
    <row r="442" spans="1:27 15916:15919" ht="25.5" customHeight="1">
      <c r="A442" s="31"/>
      <c r="B442" s="332" t="s">
        <v>365</v>
      </c>
      <c r="C442" s="324">
        <f>COUNTIF($X$230:$X$293,$C$436)</f>
        <v>0</v>
      </c>
      <c r="D442" s="325">
        <f>COUNTIF($X$230:$X$293,$D$436)</f>
        <v>28</v>
      </c>
      <c r="E442" s="326">
        <f>COUNTIF($X$230:$X$293,$E$436)</f>
        <v>0</v>
      </c>
      <c r="F442" s="327">
        <f t="shared" si="100"/>
        <v>28</v>
      </c>
      <c r="L442" s="143"/>
      <c r="N442" s="31"/>
      <c r="O442" s="31"/>
      <c r="P442" s="31"/>
      <c r="Q442" s="31"/>
      <c r="W442" s="31"/>
    </row>
    <row r="443" spans="1:27 15916:15919" ht="25.5" customHeight="1">
      <c r="A443" s="113"/>
      <c r="B443" s="333" t="s">
        <v>348</v>
      </c>
      <c r="C443" s="328">
        <f>COUNTIF($X$295:$X$363,$C$436)</f>
        <v>0</v>
      </c>
      <c r="D443" s="329">
        <f>COUNTIF($X$295:$X$363,$D$436)</f>
        <v>45</v>
      </c>
      <c r="E443" s="330">
        <f>COUNTIF($X$295:$X$363,$E$436)</f>
        <v>0</v>
      </c>
      <c r="F443" s="331">
        <f t="shared" si="100"/>
        <v>45</v>
      </c>
      <c r="L443" s="143"/>
      <c r="N443" s="31"/>
      <c r="O443" s="31"/>
      <c r="P443" s="31"/>
      <c r="Q443" s="31"/>
      <c r="W443" s="31"/>
    </row>
    <row r="444" spans="1:27 15916:15919" ht="25.5" customHeight="1">
      <c r="A444" s="113"/>
      <c r="B444" s="333" t="s">
        <v>349</v>
      </c>
      <c r="C444" s="328">
        <f>COUNTIF($X$365:$X$370,$C$436)</f>
        <v>0</v>
      </c>
      <c r="D444" s="329">
        <f>COUNTIF($X$365:$X$370,$D$436)</f>
        <v>5</v>
      </c>
      <c r="E444" s="330">
        <f>COUNTIF($X$365:$X$370,$E$436)</f>
        <v>0</v>
      </c>
      <c r="F444" s="331">
        <f t="shared" ref="F444:F450" si="101">SUM(C444:E444)</f>
        <v>5</v>
      </c>
      <c r="L444" s="143"/>
      <c r="N444" s="31"/>
      <c r="O444" s="31"/>
      <c r="P444" s="31"/>
      <c r="Q444" s="31"/>
      <c r="W444" s="31"/>
    </row>
    <row r="445" spans="1:27 15916:15919" ht="25.5" customHeight="1">
      <c r="A445" s="113"/>
      <c r="B445" s="333" t="s">
        <v>350</v>
      </c>
      <c r="C445" s="328">
        <f>COUNTIF($X$372:$X$380,$C$436)</f>
        <v>0</v>
      </c>
      <c r="D445" s="329">
        <f>COUNTIF($X$372:$X$380,$D$436)</f>
        <v>4</v>
      </c>
      <c r="E445" s="330">
        <f>COUNTIF($X$372:$X$380,$E$436)</f>
        <v>0</v>
      </c>
      <c r="F445" s="331">
        <f t="shared" si="101"/>
        <v>4</v>
      </c>
      <c r="L445" s="143"/>
      <c r="N445" s="31"/>
      <c r="O445" s="31"/>
      <c r="P445" s="31"/>
      <c r="Q445" s="31"/>
      <c r="W445" s="31"/>
      <c r="WND445" s="33"/>
      <c r="WNE445" s="33"/>
      <c r="WNF445" s="33"/>
      <c r="WNG445" s="33"/>
    </row>
    <row r="446" spans="1:27 15916:15919" ht="25.5" customHeight="1">
      <c r="A446" s="181"/>
      <c r="B446" s="333" t="s">
        <v>351</v>
      </c>
      <c r="C446" s="328">
        <f>COUNTIF($X$382:$X$383,$C$436)</f>
        <v>0</v>
      </c>
      <c r="D446" s="329">
        <f>COUNTIF($X$382:$X$383,$D$436)</f>
        <v>1</v>
      </c>
      <c r="E446" s="330">
        <f>COUNTIF($X$382:$X$383,$E$436)</f>
        <v>1</v>
      </c>
      <c r="F446" s="331">
        <f t="shared" si="101"/>
        <v>2</v>
      </c>
      <c r="L446" s="143"/>
      <c r="N446" s="31"/>
      <c r="O446" s="31"/>
      <c r="P446" s="31"/>
      <c r="Q446" s="31"/>
      <c r="W446" s="31"/>
      <c r="WND446" s="33"/>
      <c r="WNE446" s="33"/>
      <c r="WNF446" s="33"/>
      <c r="WNG446" s="33"/>
    </row>
    <row r="447" spans="1:27 15916:15919" ht="25.5" customHeight="1">
      <c r="A447" s="181"/>
      <c r="B447" s="333" t="s">
        <v>656</v>
      </c>
      <c r="C447" s="328">
        <f>COUNTIF($X$385:$X$398,$C$436)</f>
        <v>0</v>
      </c>
      <c r="D447" s="329">
        <f>COUNTIF($X$385:$X$398,$D$436)</f>
        <v>13</v>
      </c>
      <c r="E447" s="330">
        <f>COUNTIF($X$385:$X$398,$E$436)</f>
        <v>1</v>
      </c>
      <c r="F447" s="331">
        <f>SUM(C447:E447)</f>
        <v>14</v>
      </c>
      <c r="L447" s="143"/>
      <c r="N447" s="31"/>
      <c r="O447" s="31"/>
      <c r="P447" s="31"/>
      <c r="Q447" s="31"/>
      <c r="W447" s="31"/>
      <c r="WND447" s="33"/>
      <c r="WNE447" s="33"/>
      <c r="WNF447" s="33"/>
      <c r="WNG447" s="33"/>
    </row>
    <row r="448" spans="1:27 15916:15919" ht="25.5" customHeight="1">
      <c r="A448" s="181"/>
      <c r="B448" s="333" t="s">
        <v>3</v>
      </c>
      <c r="C448" s="328">
        <f>COUNTIF($X$400:$X$403,$C$436)</f>
        <v>0</v>
      </c>
      <c r="D448" s="329">
        <f>COUNTIF($X$400:$X$403,$D$436)</f>
        <v>4</v>
      </c>
      <c r="E448" s="330">
        <f>COUNTIF($X$400:$X$403,$E$436)</f>
        <v>0</v>
      </c>
      <c r="F448" s="331">
        <f t="shared" si="101"/>
        <v>4</v>
      </c>
      <c r="L448" s="143"/>
      <c r="N448" s="31"/>
      <c r="O448" s="31"/>
      <c r="P448" s="31"/>
      <c r="Q448" s="31"/>
      <c r="W448" s="31"/>
      <c r="WND448" s="33"/>
      <c r="WNE448" s="33"/>
      <c r="WNF448" s="33"/>
      <c r="WNG448" s="33"/>
    </row>
    <row r="449" spans="1:23 15916:15922" ht="25.5" customHeight="1">
      <c r="A449" s="181"/>
      <c r="B449" s="333" t="s">
        <v>352</v>
      </c>
      <c r="C449" s="328">
        <f>COUNTIF($X$405:$X$406,$C$436)</f>
        <v>0</v>
      </c>
      <c r="D449" s="329">
        <f>COUNTIF($X$405:$X$406,$D$436)</f>
        <v>2</v>
      </c>
      <c r="E449" s="330">
        <f>COUNTIF($X$405:$X$406,$E$436)</f>
        <v>0</v>
      </c>
      <c r="F449" s="331">
        <f t="shared" si="101"/>
        <v>2</v>
      </c>
      <c r="L449" s="314"/>
      <c r="N449" s="31"/>
      <c r="O449" s="31"/>
      <c r="P449" s="31"/>
      <c r="Q449" s="31"/>
      <c r="W449" s="31"/>
      <c r="WND449" s="33"/>
      <c r="WNE449" s="33"/>
      <c r="WNF449" s="33"/>
      <c r="WNG449" s="33"/>
    </row>
    <row r="450" spans="1:23 15916:15922" ht="25.5" customHeight="1">
      <c r="A450" s="113"/>
      <c r="B450" s="333" t="s">
        <v>313</v>
      </c>
      <c r="C450" s="328">
        <f>COUNTIF($X$408:$X$410,$C$436)</f>
        <v>0</v>
      </c>
      <c r="D450" s="329">
        <f>COUNTIF($X$408:$X$410,$D$436)</f>
        <v>2</v>
      </c>
      <c r="E450" s="330">
        <f>COUNTIF($X$408:$X$410,$E$436)</f>
        <v>0</v>
      </c>
      <c r="F450" s="331">
        <f t="shared" si="101"/>
        <v>2</v>
      </c>
      <c r="H450" s="36"/>
      <c r="L450" s="143"/>
      <c r="N450" s="31"/>
      <c r="O450" s="31"/>
      <c r="P450" s="31"/>
      <c r="Q450" s="31"/>
      <c r="W450" s="31"/>
      <c r="WND450" s="33"/>
      <c r="WNE450" s="33"/>
      <c r="WNF450" s="33"/>
      <c r="WNG450" s="33"/>
    </row>
    <row r="451" spans="1:23 15916:15922" ht="25.5" customHeight="1">
      <c r="A451" s="113"/>
      <c r="B451" s="333" t="s">
        <v>353</v>
      </c>
      <c r="C451" s="328">
        <f>COUNTIF($X$412:$X$417,$C$436)</f>
        <v>0</v>
      </c>
      <c r="D451" s="329">
        <f>COUNTIF($X$412:$X$417,$D$436)</f>
        <v>4</v>
      </c>
      <c r="E451" s="330">
        <f>COUNTIF($X$412:$X$417,$E$436)</f>
        <v>0</v>
      </c>
      <c r="F451" s="331">
        <f>SUM(C451:E451)</f>
        <v>4</v>
      </c>
      <c r="H451" s="36"/>
      <c r="L451" s="31"/>
      <c r="N451" s="31"/>
      <c r="O451" s="31"/>
      <c r="P451" s="31"/>
      <c r="Q451" s="31"/>
      <c r="W451" s="31"/>
      <c r="WND451" s="33"/>
      <c r="WNE451" s="33"/>
      <c r="WNF451" s="33"/>
      <c r="WNG451" s="33"/>
    </row>
    <row r="452" spans="1:23 15916:15922" ht="21.75" customHeight="1">
      <c r="A452" s="113"/>
      <c r="B452" s="340" t="s">
        <v>344</v>
      </c>
      <c r="C452" s="339">
        <f>SUM(C437:C451)</f>
        <v>0</v>
      </c>
      <c r="D452" s="339">
        <f>SUM(D437:D451)</f>
        <v>164</v>
      </c>
      <c r="E452" s="339">
        <f>SUM(E437:E451)</f>
        <v>54</v>
      </c>
      <c r="F452" s="339">
        <f>SUM(F437:F451)</f>
        <v>218</v>
      </c>
      <c r="H452" s="36"/>
      <c r="L452" s="31"/>
      <c r="N452" s="31"/>
      <c r="O452" s="31"/>
      <c r="P452" s="31"/>
      <c r="Q452" s="31"/>
      <c r="W452" s="31"/>
      <c r="WND452" s="33"/>
      <c r="WNE452" s="33"/>
      <c r="WNF452" s="33"/>
      <c r="WNG452" s="33"/>
      <c r="WNJ452" s="36"/>
    </row>
  </sheetData>
  <autoFilter ref="A9:WNJ418"/>
  <mergeCells count="562">
    <mergeCell ref="X99:X101"/>
    <mergeCell ref="A96:A98"/>
    <mergeCell ref="B96:B98"/>
    <mergeCell ref="C96:C98"/>
    <mergeCell ref="D96:D98"/>
    <mergeCell ref="E96:E98"/>
    <mergeCell ref="X56:X58"/>
    <mergeCell ref="X62:X63"/>
    <mergeCell ref="X59:X61"/>
    <mergeCell ref="X64:X67"/>
    <mergeCell ref="X68:X69"/>
    <mergeCell ref="X70:X71"/>
    <mergeCell ref="X72:X73"/>
    <mergeCell ref="X74:X75"/>
    <mergeCell ref="X78:X79"/>
    <mergeCell ref="X80:X81"/>
    <mergeCell ref="X82:X84"/>
    <mergeCell ref="X85:X88"/>
    <mergeCell ref="X89:X90"/>
    <mergeCell ref="X93:X95"/>
    <mergeCell ref="X96:X98"/>
    <mergeCell ref="A99:A101"/>
    <mergeCell ref="B99:B101"/>
    <mergeCell ref="C99:C101"/>
    <mergeCell ref="D99:D101"/>
    <mergeCell ref="E99:E101"/>
    <mergeCell ref="X51:X52"/>
    <mergeCell ref="A78:A79"/>
    <mergeCell ref="B78:B79"/>
    <mergeCell ref="C78:C79"/>
    <mergeCell ref="D78:D79"/>
    <mergeCell ref="E78:E79"/>
    <mergeCell ref="A80:A81"/>
    <mergeCell ref="B80:B81"/>
    <mergeCell ref="A82:A84"/>
    <mergeCell ref="B82:B84"/>
    <mergeCell ref="C82:C84"/>
    <mergeCell ref="D82:D84"/>
    <mergeCell ref="E82:E84"/>
    <mergeCell ref="A93:A95"/>
    <mergeCell ref="B93:B95"/>
    <mergeCell ref="C93:C95"/>
    <mergeCell ref="D93:D95"/>
    <mergeCell ref="E93:E95"/>
    <mergeCell ref="C80:C81"/>
    <mergeCell ref="D80:D81"/>
    <mergeCell ref="E80:E81"/>
    <mergeCell ref="A85:A88"/>
    <mergeCell ref="C89:C90"/>
    <mergeCell ref="D89:D90"/>
    <mergeCell ref="E89:E90"/>
    <mergeCell ref="A72:A73"/>
    <mergeCell ref="B72:B73"/>
    <mergeCell ref="C72:C73"/>
    <mergeCell ref="D72:D73"/>
    <mergeCell ref="E72:E73"/>
    <mergeCell ref="A74:A75"/>
    <mergeCell ref="B74:B75"/>
    <mergeCell ref="C74:C75"/>
    <mergeCell ref="D74:D75"/>
    <mergeCell ref="E74:E75"/>
    <mergeCell ref="E64:E67"/>
    <mergeCell ref="A68:A69"/>
    <mergeCell ref="B68:B69"/>
    <mergeCell ref="C68:C69"/>
    <mergeCell ref="D68:D69"/>
    <mergeCell ref="E68:E69"/>
    <mergeCell ref="A70:A71"/>
    <mergeCell ref="B70:B71"/>
    <mergeCell ref="C70:C71"/>
    <mergeCell ref="D70:D71"/>
    <mergeCell ref="E70:E71"/>
    <mergeCell ref="K433:N433"/>
    <mergeCell ref="A419:D419"/>
    <mergeCell ref="B420:E420"/>
    <mergeCell ref="B421:E421"/>
    <mergeCell ref="C422:D422"/>
    <mergeCell ref="C423:D423"/>
    <mergeCell ref="C424:D424"/>
    <mergeCell ref="C425:D425"/>
    <mergeCell ref="G421:I421"/>
    <mergeCell ref="G422:H422"/>
    <mergeCell ref="G423:H423"/>
    <mergeCell ref="G424:H424"/>
    <mergeCell ref="G425:H425"/>
    <mergeCell ref="X377:X380"/>
    <mergeCell ref="A377:A380"/>
    <mergeCell ref="B377:B380"/>
    <mergeCell ref="C377:C380"/>
    <mergeCell ref="D377:D380"/>
    <mergeCell ref="E377:E380"/>
    <mergeCell ref="F377:F380"/>
    <mergeCell ref="A413:A415"/>
    <mergeCell ref="B413:B415"/>
    <mergeCell ref="C413:C415"/>
    <mergeCell ref="D413:D415"/>
    <mergeCell ref="E413:E415"/>
    <mergeCell ref="X413:X415"/>
    <mergeCell ref="A408:A409"/>
    <mergeCell ref="B408:B409"/>
    <mergeCell ref="C408:C409"/>
    <mergeCell ref="D408:D409"/>
    <mergeCell ref="E408:E409"/>
    <mergeCell ref="X408:X409"/>
    <mergeCell ref="A375:A376"/>
    <mergeCell ref="B375:B376"/>
    <mergeCell ref="C375:C376"/>
    <mergeCell ref="D375:D376"/>
    <mergeCell ref="E375:E376"/>
    <mergeCell ref="X375:X376"/>
    <mergeCell ref="B365:B366"/>
    <mergeCell ref="C365:C366"/>
    <mergeCell ref="D365:D366"/>
    <mergeCell ref="E365:E366"/>
    <mergeCell ref="A372:A373"/>
    <mergeCell ref="B372:B373"/>
    <mergeCell ref="C372:C373"/>
    <mergeCell ref="D372:D373"/>
    <mergeCell ref="E372:E373"/>
    <mergeCell ref="F372:F373"/>
    <mergeCell ref="X372:X373"/>
    <mergeCell ref="F365:F366"/>
    <mergeCell ref="X365:X366"/>
    <mergeCell ref="A365:A366"/>
    <mergeCell ref="X359:X360"/>
    <mergeCell ref="A361:A362"/>
    <mergeCell ref="B361:B362"/>
    <mergeCell ref="C361:C362"/>
    <mergeCell ref="D361:D362"/>
    <mergeCell ref="X361:X362"/>
    <mergeCell ref="A353:A354"/>
    <mergeCell ref="B353:B354"/>
    <mergeCell ref="C353:C354"/>
    <mergeCell ref="D353:D354"/>
    <mergeCell ref="X353:X354"/>
    <mergeCell ref="A359:A360"/>
    <mergeCell ref="B359:B360"/>
    <mergeCell ref="C359:C360"/>
    <mergeCell ref="D359:D360"/>
    <mergeCell ref="L359:L360"/>
    <mergeCell ref="X338:X339"/>
    <mergeCell ref="A344:A347"/>
    <mergeCell ref="B344:B347"/>
    <mergeCell ref="C344:C347"/>
    <mergeCell ref="D344:D347"/>
    <mergeCell ref="E344:E347"/>
    <mergeCell ref="X344:X347"/>
    <mergeCell ref="X333:X335"/>
    <mergeCell ref="A336:A337"/>
    <mergeCell ref="B336:B337"/>
    <mergeCell ref="C336:C337"/>
    <mergeCell ref="X336:X337"/>
    <mergeCell ref="A338:A339"/>
    <mergeCell ref="B338:B339"/>
    <mergeCell ref="C338:C339"/>
    <mergeCell ref="D338:D339"/>
    <mergeCell ref="E338:E339"/>
    <mergeCell ref="A323:A324"/>
    <mergeCell ref="B323:B324"/>
    <mergeCell ref="C323:C324"/>
    <mergeCell ref="D323:D324"/>
    <mergeCell ref="X323:X324"/>
    <mergeCell ref="A333:A335"/>
    <mergeCell ref="B333:B335"/>
    <mergeCell ref="C333:C335"/>
    <mergeCell ref="D333:D335"/>
    <mergeCell ref="E333:E335"/>
    <mergeCell ref="A318:A319"/>
    <mergeCell ref="B318:B319"/>
    <mergeCell ref="C318:C319"/>
    <mergeCell ref="D318:D319"/>
    <mergeCell ref="X318:X319"/>
    <mergeCell ref="A320:A321"/>
    <mergeCell ref="B320:B321"/>
    <mergeCell ref="C320:C321"/>
    <mergeCell ref="D320:D321"/>
    <mergeCell ref="X320:X321"/>
    <mergeCell ref="F309:F312"/>
    <mergeCell ref="T309:T312"/>
    <mergeCell ref="X309:X312"/>
    <mergeCell ref="A316:A317"/>
    <mergeCell ref="B316:B317"/>
    <mergeCell ref="C316:C317"/>
    <mergeCell ref="D316:D317"/>
    <mergeCell ref="X316:X317"/>
    <mergeCell ref="A302:A307"/>
    <mergeCell ref="B302:B307"/>
    <mergeCell ref="C302:C307"/>
    <mergeCell ref="X302:X307"/>
    <mergeCell ref="D304:D306"/>
    <mergeCell ref="A309:A312"/>
    <mergeCell ref="B309:B312"/>
    <mergeCell ref="C309:C312"/>
    <mergeCell ref="D309:D312"/>
    <mergeCell ref="E309:E312"/>
    <mergeCell ref="A297:A298"/>
    <mergeCell ref="B297:B298"/>
    <mergeCell ref="C297:C298"/>
    <mergeCell ref="D297:D298"/>
    <mergeCell ref="E297:E298"/>
    <mergeCell ref="X297:X298"/>
    <mergeCell ref="A295:A296"/>
    <mergeCell ref="B295:B296"/>
    <mergeCell ref="C295:C296"/>
    <mergeCell ref="D295:D296"/>
    <mergeCell ref="E295:E296"/>
    <mergeCell ref="X295:X296"/>
    <mergeCell ref="A290:A291"/>
    <mergeCell ref="B290:B291"/>
    <mergeCell ref="C290:C291"/>
    <mergeCell ref="D290:D291"/>
    <mergeCell ref="E290:E291"/>
    <mergeCell ref="X290:X291"/>
    <mergeCell ref="A288:A289"/>
    <mergeCell ref="B288:B289"/>
    <mergeCell ref="C288:C289"/>
    <mergeCell ref="D288:D289"/>
    <mergeCell ref="E288:E289"/>
    <mergeCell ref="X288:X289"/>
    <mergeCell ref="A281:A283"/>
    <mergeCell ref="B281:B283"/>
    <mergeCell ref="C281:C283"/>
    <mergeCell ref="D281:D283"/>
    <mergeCell ref="X281:X283"/>
    <mergeCell ref="A284:A287"/>
    <mergeCell ref="B284:B287"/>
    <mergeCell ref="C284:C287"/>
    <mergeCell ref="D284:D287"/>
    <mergeCell ref="X284:X287"/>
    <mergeCell ref="A273:A276"/>
    <mergeCell ref="B273:B276"/>
    <mergeCell ref="C273:C276"/>
    <mergeCell ref="D273:D276"/>
    <mergeCell ref="X273:X276"/>
    <mergeCell ref="A277:A280"/>
    <mergeCell ref="B277:B280"/>
    <mergeCell ref="C277:C280"/>
    <mergeCell ref="D277:D280"/>
    <mergeCell ref="X277:X280"/>
    <mergeCell ref="A266:A268"/>
    <mergeCell ref="B266:B268"/>
    <mergeCell ref="C266:C268"/>
    <mergeCell ref="D266:D268"/>
    <mergeCell ref="X266:X268"/>
    <mergeCell ref="A269:A272"/>
    <mergeCell ref="B269:B272"/>
    <mergeCell ref="C269:C272"/>
    <mergeCell ref="D269:D272"/>
    <mergeCell ref="X269:X272"/>
    <mergeCell ref="A262:A263"/>
    <mergeCell ref="B262:B263"/>
    <mergeCell ref="C262:C263"/>
    <mergeCell ref="D262:D263"/>
    <mergeCell ref="X262:X263"/>
    <mergeCell ref="A264:A265"/>
    <mergeCell ref="B264:B265"/>
    <mergeCell ref="C264:C265"/>
    <mergeCell ref="X264:X265"/>
    <mergeCell ref="A257:A259"/>
    <mergeCell ref="B257:B259"/>
    <mergeCell ref="C257:C259"/>
    <mergeCell ref="D257:D259"/>
    <mergeCell ref="X257:X259"/>
    <mergeCell ref="A260:A261"/>
    <mergeCell ref="B260:B261"/>
    <mergeCell ref="C260:C261"/>
    <mergeCell ref="X260:X261"/>
    <mergeCell ref="A252:A253"/>
    <mergeCell ref="B252:B253"/>
    <mergeCell ref="C252:C253"/>
    <mergeCell ref="D252:D253"/>
    <mergeCell ref="X252:X253"/>
    <mergeCell ref="A254:A255"/>
    <mergeCell ref="B254:B255"/>
    <mergeCell ref="C254:C255"/>
    <mergeCell ref="D254:D255"/>
    <mergeCell ref="X254:X255"/>
    <mergeCell ref="A243:A247"/>
    <mergeCell ref="B243:B247"/>
    <mergeCell ref="C243:C247"/>
    <mergeCell ref="D243:D246"/>
    <mergeCell ref="X243:X247"/>
    <mergeCell ref="A249:A251"/>
    <mergeCell ref="B249:B251"/>
    <mergeCell ref="C249:C251"/>
    <mergeCell ref="D249:D251"/>
    <mergeCell ref="X249:X251"/>
    <mergeCell ref="A241:A242"/>
    <mergeCell ref="B241:B242"/>
    <mergeCell ref="C241:C242"/>
    <mergeCell ref="D241:D242"/>
    <mergeCell ref="E241:E242"/>
    <mergeCell ref="X241:X242"/>
    <mergeCell ref="X232:X233"/>
    <mergeCell ref="A234:A235"/>
    <mergeCell ref="B234:B235"/>
    <mergeCell ref="C234:C235"/>
    <mergeCell ref="X234:X235"/>
    <mergeCell ref="A237:A238"/>
    <mergeCell ref="B237:B238"/>
    <mergeCell ref="C237:C238"/>
    <mergeCell ref="D237:D238"/>
    <mergeCell ref="X237:X238"/>
    <mergeCell ref="A230:A231"/>
    <mergeCell ref="B230:B231"/>
    <mergeCell ref="C230:C231"/>
    <mergeCell ref="D230:D231"/>
    <mergeCell ref="X230:X231"/>
    <mergeCell ref="A232:A233"/>
    <mergeCell ref="B232:B233"/>
    <mergeCell ref="C232:C233"/>
    <mergeCell ref="D232:D233"/>
    <mergeCell ref="E232:E233"/>
    <mergeCell ref="A226:A228"/>
    <mergeCell ref="B226:B228"/>
    <mergeCell ref="C226:C228"/>
    <mergeCell ref="D226:D228"/>
    <mergeCell ref="X226:X228"/>
    <mergeCell ref="E227:E228"/>
    <mergeCell ref="A223:A225"/>
    <mergeCell ref="B223:B225"/>
    <mergeCell ref="C223:C225"/>
    <mergeCell ref="D223:D225"/>
    <mergeCell ref="E223:E225"/>
    <mergeCell ref="X223:X225"/>
    <mergeCell ref="A220:A222"/>
    <mergeCell ref="B220:B222"/>
    <mergeCell ref="C220:C222"/>
    <mergeCell ref="D220:D222"/>
    <mergeCell ref="E220:E222"/>
    <mergeCell ref="X220:X222"/>
    <mergeCell ref="A217:A219"/>
    <mergeCell ref="B217:B219"/>
    <mergeCell ref="C217:C219"/>
    <mergeCell ref="D217:D219"/>
    <mergeCell ref="E217:E219"/>
    <mergeCell ref="X217:X219"/>
    <mergeCell ref="A212:A216"/>
    <mergeCell ref="B212:B216"/>
    <mergeCell ref="C212:C216"/>
    <mergeCell ref="D212:D216"/>
    <mergeCell ref="E212:E216"/>
    <mergeCell ref="X212:X216"/>
    <mergeCell ref="A208:A210"/>
    <mergeCell ref="B208:B210"/>
    <mergeCell ref="C208:C210"/>
    <mergeCell ref="D208:D210"/>
    <mergeCell ref="E208:E210"/>
    <mergeCell ref="X208:X210"/>
    <mergeCell ref="A203:A207"/>
    <mergeCell ref="B203:B207"/>
    <mergeCell ref="C203:C207"/>
    <mergeCell ref="D203:D207"/>
    <mergeCell ref="E203:E207"/>
    <mergeCell ref="X203:X207"/>
    <mergeCell ref="A200:A202"/>
    <mergeCell ref="B200:B202"/>
    <mergeCell ref="C200:C202"/>
    <mergeCell ref="D200:D202"/>
    <mergeCell ref="E200:E202"/>
    <mergeCell ref="X200:X202"/>
    <mergeCell ref="A195:A199"/>
    <mergeCell ref="B195:B199"/>
    <mergeCell ref="C195:C199"/>
    <mergeCell ref="D195:D199"/>
    <mergeCell ref="E195:E199"/>
    <mergeCell ref="X195:X199"/>
    <mergeCell ref="X189:X191"/>
    <mergeCell ref="A192:A194"/>
    <mergeCell ref="B192:B194"/>
    <mergeCell ref="C192:C194"/>
    <mergeCell ref="D192:D194"/>
    <mergeCell ref="E192:E194"/>
    <mergeCell ref="X192:X194"/>
    <mergeCell ref="X180:X184"/>
    <mergeCell ref="A185:A188"/>
    <mergeCell ref="B185:B188"/>
    <mergeCell ref="C185:C188"/>
    <mergeCell ref="X185:X188"/>
    <mergeCell ref="A189:A191"/>
    <mergeCell ref="B189:B191"/>
    <mergeCell ref="C189:C191"/>
    <mergeCell ref="D189:D191"/>
    <mergeCell ref="L189:L191"/>
    <mergeCell ref="A180:A184"/>
    <mergeCell ref="B180:B184"/>
    <mergeCell ref="C180:C184"/>
    <mergeCell ref="D180:D184"/>
    <mergeCell ref="E180:E184"/>
    <mergeCell ref="L180:L184"/>
    <mergeCell ref="X170:X172"/>
    <mergeCell ref="A175:A179"/>
    <mergeCell ref="B175:B179"/>
    <mergeCell ref="C175:C179"/>
    <mergeCell ref="D175:D179"/>
    <mergeCell ref="E175:E179"/>
    <mergeCell ref="X175:X179"/>
    <mergeCell ref="A170:A172"/>
    <mergeCell ref="B170:B172"/>
    <mergeCell ref="C170:C172"/>
    <mergeCell ref="D170:D172"/>
    <mergeCell ref="E170:E172"/>
    <mergeCell ref="F170:F172"/>
    <mergeCell ref="X167:X169"/>
    <mergeCell ref="X158:X161"/>
    <mergeCell ref="A162:A165"/>
    <mergeCell ref="B162:B165"/>
    <mergeCell ref="C162:C165"/>
    <mergeCell ref="D162:D165"/>
    <mergeCell ref="E162:E165"/>
    <mergeCell ref="L162:L165"/>
    <mergeCell ref="X162:X165"/>
    <mergeCell ref="B158:B161"/>
    <mergeCell ref="C158:C161"/>
    <mergeCell ref="D158:D161"/>
    <mergeCell ref="E158:E161"/>
    <mergeCell ref="A167:A169"/>
    <mergeCell ref="B167:B169"/>
    <mergeCell ref="C167:C169"/>
    <mergeCell ref="D167:D169"/>
    <mergeCell ref="E167:E169"/>
    <mergeCell ref="A158:A161"/>
    <mergeCell ref="A124:A125"/>
    <mergeCell ref="B124:B125"/>
    <mergeCell ref="C124:C125"/>
    <mergeCell ref="D124:D125"/>
    <mergeCell ref="E124:E125"/>
    <mergeCell ref="L124:L125"/>
    <mergeCell ref="X124:X125"/>
    <mergeCell ref="A126:A127"/>
    <mergeCell ref="B126:B127"/>
    <mergeCell ref="E126:E127"/>
    <mergeCell ref="L126:L127"/>
    <mergeCell ref="X126:X127"/>
    <mergeCell ref="A121:A123"/>
    <mergeCell ref="B121:B123"/>
    <mergeCell ref="C121:C123"/>
    <mergeCell ref="D121:D123"/>
    <mergeCell ref="E121:E123"/>
    <mergeCell ref="X121:X123"/>
    <mergeCell ref="A118:A120"/>
    <mergeCell ref="B118:B120"/>
    <mergeCell ref="C118:C120"/>
    <mergeCell ref="D118:D120"/>
    <mergeCell ref="E118:E120"/>
    <mergeCell ref="X118:X120"/>
    <mergeCell ref="E56:E58"/>
    <mergeCell ref="A59:A61"/>
    <mergeCell ref="B59:B61"/>
    <mergeCell ref="C59:C61"/>
    <mergeCell ref="X105:X106"/>
    <mergeCell ref="A115:A117"/>
    <mergeCell ref="B115:B117"/>
    <mergeCell ref="C115:C117"/>
    <mergeCell ref="D115:D117"/>
    <mergeCell ref="E115:E117"/>
    <mergeCell ref="X115:X117"/>
    <mergeCell ref="A112:A114"/>
    <mergeCell ref="B112:B114"/>
    <mergeCell ref="C112:C114"/>
    <mergeCell ref="D112:D114"/>
    <mergeCell ref="E112:E114"/>
    <mergeCell ref="X112:X114"/>
    <mergeCell ref="C109:C111"/>
    <mergeCell ref="D109:D111"/>
    <mergeCell ref="E109:E111"/>
    <mergeCell ref="X109:X111"/>
    <mergeCell ref="D59:D61"/>
    <mergeCell ref="E59:E61"/>
    <mergeCell ref="A62:A63"/>
    <mergeCell ref="A105:A106"/>
    <mergeCell ref="B105:B106"/>
    <mergeCell ref="C105:C106"/>
    <mergeCell ref="D105:D106"/>
    <mergeCell ref="A51:A52"/>
    <mergeCell ref="B51:B52"/>
    <mergeCell ref="C51:C52"/>
    <mergeCell ref="D51:D52"/>
    <mergeCell ref="A56:A58"/>
    <mergeCell ref="B56:B58"/>
    <mergeCell ref="C56:C58"/>
    <mergeCell ref="D56:D58"/>
    <mergeCell ref="B62:B63"/>
    <mergeCell ref="C62:C63"/>
    <mergeCell ref="D62:D63"/>
    <mergeCell ref="A64:A67"/>
    <mergeCell ref="B64:B67"/>
    <mergeCell ref="C64:C67"/>
    <mergeCell ref="D64:D67"/>
    <mergeCell ref="B85:B88"/>
    <mergeCell ref="C85:C88"/>
    <mergeCell ref="D85:D88"/>
    <mergeCell ref="A89:A90"/>
    <mergeCell ref="B89:B90"/>
    <mergeCell ref="A130:A133"/>
    <mergeCell ref="B130:B133"/>
    <mergeCell ref="C130:C133"/>
    <mergeCell ref="D130:D133"/>
    <mergeCell ref="E130:E133"/>
    <mergeCell ref="X130:X133"/>
    <mergeCell ref="A137:A139"/>
    <mergeCell ref="K434:N434"/>
    <mergeCell ref="A1:S1"/>
    <mergeCell ref="A2:S2"/>
    <mergeCell ref="A3:S3"/>
    <mergeCell ref="A4:S4"/>
    <mergeCell ref="A5:X5"/>
    <mergeCell ref="A6:X6"/>
    <mergeCell ref="A7:B7"/>
    <mergeCell ref="J7:K7"/>
    <mergeCell ref="A8:A9"/>
    <mergeCell ref="B8:B9"/>
    <mergeCell ref="C8:C9"/>
    <mergeCell ref="D8:D9"/>
    <mergeCell ref="E8:E9"/>
    <mergeCell ref="F8:F9"/>
    <mergeCell ref="G8:G9"/>
    <mergeCell ref="H8:H9"/>
    <mergeCell ref="A134:A136"/>
    <mergeCell ref="B134:B136"/>
    <mergeCell ref="C134:C136"/>
    <mergeCell ref="D134:D136"/>
    <mergeCell ref="E134:E136"/>
    <mergeCell ref="X134:X136"/>
    <mergeCell ref="B137:B139"/>
    <mergeCell ref="C137:C139"/>
    <mergeCell ref="X137:X139"/>
    <mergeCell ref="A144:A152"/>
    <mergeCell ref="B144:B152"/>
    <mergeCell ref="C144:C152"/>
    <mergeCell ref="D144:D152"/>
    <mergeCell ref="X144:X152"/>
    <mergeCell ref="E146:E149"/>
    <mergeCell ref="A156:A157"/>
    <mergeCell ref="B156:B157"/>
    <mergeCell ref="C156:C157"/>
    <mergeCell ref="D156:D157"/>
    <mergeCell ref="X156:X157"/>
    <mergeCell ref="R7:S7"/>
    <mergeCell ref="A128:A129"/>
    <mergeCell ref="B128:B129"/>
    <mergeCell ref="C128:C129"/>
    <mergeCell ref="D128:D129"/>
    <mergeCell ref="E128:E129"/>
    <mergeCell ref="L128:L129"/>
    <mergeCell ref="X128:X129"/>
    <mergeCell ref="D126:D127"/>
    <mergeCell ref="X8:X9"/>
    <mergeCell ref="A109:A111"/>
    <mergeCell ref="B109:B111"/>
    <mergeCell ref="O8:O9"/>
    <mergeCell ref="P8:P9"/>
    <mergeCell ref="Q8:Q9"/>
    <mergeCell ref="R8:S8"/>
    <mergeCell ref="T8:T9"/>
    <mergeCell ref="W8:W9"/>
    <mergeCell ref="I8:I9"/>
    <mergeCell ref="J8:J9"/>
    <mergeCell ref="K8:K9"/>
    <mergeCell ref="L8:L9"/>
    <mergeCell ref="M8:M9"/>
    <mergeCell ref="N8:N9"/>
  </mergeCells>
  <conditionalFormatting sqref="X382 W382:W383 W322:X322 W323:W324 W340:X343 W359:W362 W358:X358 W302:W307 W325:X331 X374 W308:X308 X367:X370 X332 W349:X350 W412:W417 W299:X301 W332:W339 W400:X403 W405:W406 W408:W410 W230:W293 W351:W357 W309:W313 W344:W348 W374:W380 W295:W298 W314:X315 W109:W228 W365:W370 W316:W321">
    <cfRule type="cellIs" dxfId="1553" priority="541" operator="equal">
      <formula>"EN TERMINO"</formula>
    </cfRule>
    <cfRule type="cellIs" dxfId="1552" priority="542" operator="equal">
      <formula>"CUMPLIDA"</formula>
    </cfRule>
    <cfRule type="cellIs" dxfId="1551" priority="543" operator="equal">
      <formula>"VENCIDA"</formula>
    </cfRule>
  </conditionalFormatting>
  <conditionalFormatting sqref="X406">
    <cfRule type="cellIs" dxfId="1550" priority="538" operator="equal">
      <formula>"EN TERMINO"</formula>
    </cfRule>
    <cfRule type="cellIs" dxfId="1549" priority="539" operator="equal">
      <formula>"CUMPLIDA"</formula>
    </cfRule>
    <cfRule type="cellIs" dxfId="1548" priority="540" operator="equal">
      <formula>"VENCIDA"</formula>
    </cfRule>
  </conditionalFormatting>
  <conditionalFormatting sqref="W372:W373">
    <cfRule type="cellIs" dxfId="1547" priority="535" operator="equal">
      <formula>"EN TERMINO"</formula>
    </cfRule>
    <cfRule type="cellIs" dxfId="1546" priority="536" operator="equal">
      <formula>"CUMPLIDA"</formula>
    </cfRule>
    <cfRule type="cellIs" dxfId="1545" priority="537" operator="equal">
      <formula>"VENCIDA"</formula>
    </cfRule>
  </conditionalFormatting>
  <conditionalFormatting sqref="X416">
    <cfRule type="cellIs" dxfId="1544" priority="532" operator="equal">
      <formula>"EN TERMINO"</formula>
    </cfRule>
    <cfRule type="cellIs" dxfId="1543" priority="533" operator="equal">
      <formula>"CUMPLIDA"</formula>
    </cfRule>
    <cfRule type="cellIs" dxfId="1542" priority="534" operator="equal">
      <formula>"VENCIDA"</formula>
    </cfRule>
  </conditionalFormatting>
  <conditionalFormatting sqref="W407:X407">
    <cfRule type="cellIs" dxfId="1541" priority="526" operator="equal">
      <formula>"EN TERMINO"</formula>
    </cfRule>
    <cfRule type="cellIs" dxfId="1540" priority="527" operator="equal">
      <formula>"CUMPLIDA"</formula>
    </cfRule>
    <cfRule type="cellIs" dxfId="1539" priority="528" operator="equal">
      <formula>"VENCIDA"</formula>
    </cfRule>
  </conditionalFormatting>
  <conditionalFormatting sqref="X323">
    <cfRule type="cellIs" dxfId="1538" priority="517" operator="equal">
      <formula>"EN TERMINO"</formula>
    </cfRule>
    <cfRule type="cellIs" dxfId="1537" priority="518" operator="equal">
      <formula>"CUMPLIDA"</formula>
    </cfRule>
    <cfRule type="cellIs" dxfId="1536" priority="519" operator="equal">
      <formula>"VENCIDA"</formula>
    </cfRule>
  </conditionalFormatting>
  <conditionalFormatting sqref="X338">
    <cfRule type="cellIs" dxfId="1535" priority="511" operator="equal">
      <formula>"EN TERMINO"</formula>
    </cfRule>
    <cfRule type="cellIs" dxfId="1534" priority="512" operator="equal">
      <formula>"CUMPLIDA"</formula>
    </cfRule>
    <cfRule type="cellIs" dxfId="1533" priority="513" operator="equal">
      <formula>"VENCIDA"</formula>
    </cfRule>
  </conditionalFormatting>
  <conditionalFormatting sqref="W411:X411">
    <cfRule type="cellIs" dxfId="1532" priority="523" operator="equal">
      <formula>"EN TERMINO"</formula>
    </cfRule>
    <cfRule type="cellIs" dxfId="1531" priority="524" operator="equal">
      <formula>"CUMPLIDA"</formula>
    </cfRule>
    <cfRule type="cellIs" dxfId="1530" priority="525" operator="equal">
      <formula>"VENCIDA"</formula>
    </cfRule>
  </conditionalFormatting>
  <conditionalFormatting sqref="X320">
    <cfRule type="cellIs" dxfId="1529" priority="520" operator="equal">
      <formula>"EN TERMINO"</formula>
    </cfRule>
    <cfRule type="cellIs" dxfId="1528" priority="521" operator="equal">
      <formula>"CUMPLIDA"</formula>
    </cfRule>
    <cfRule type="cellIs" dxfId="1527" priority="522" operator="equal">
      <formula>"VENCIDA"</formula>
    </cfRule>
  </conditionalFormatting>
  <conditionalFormatting sqref="X336">
    <cfRule type="cellIs" dxfId="1526" priority="514" operator="equal">
      <formula>"EN TERMINO"</formula>
    </cfRule>
    <cfRule type="cellIs" dxfId="1525" priority="515" operator="equal">
      <formula>"CUMPLIDA"</formula>
    </cfRule>
    <cfRule type="cellIs" dxfId="1524" priority="516" operator="equal">
      <formula>"VENCIDA"</formula>
    </cfRule>
  </conditionalFormatting>
  <conditionalFormatting sqref="X353">
    <cfRule type="cellIs" dxfId="1523" priority="508" operator="equal">
      <formula>"EN TERMINO"</formula>
    </cfRule>
    <cfRule type="cellIs" dxfId="1522" priority="509" operator="equal">
      <formula>"CUMPLIDA"</formula>
    </cfRule>
    <cfRule type="cellIs" dxfId="1521" priority="510" operator="equal">
      <formula>"VENCIDA"</formula>
    </cfRule>
  </conditionalFormatting>
  <conditionalFormatting sqref="X359">
    <cfRule type="cellIs" dxfId="1520" priority="505" operator="equal">
      <formula>"EN TERMINO"</formula>
    </cfRule>
    <cfRule type="cellIs" dxfId="1519" priority="506" operator="equal">
      <formula>"CUMPLIDA"</formula>
    </cfRule>
    <cfRule type="cellIs" dxfId="1518" priority="507" operator="equal">
      <formula>"VENCIDA"</formula>
    </cfRule>
  </conditionalFormatting>
  <conditionalFormatting sqref="X361">
    <cfRule type="cellIs" dxfId="1517" priority="502" operator="equal">
      <formula>"EN TERMINO"</formula>
    </cfRule>
    <cfRule type="cellIs" dxfId="1516" priority="503" operator="equal">
      <formula>"CUMPLIDA"</formula>
    </cfRule>
    <cfRule type="cellIs" dxfId="1515" priority="504" operator="equal">
      <formula>"VENCIDA"</formula>
    </cfRule>
  </conditionalFormatting>
  <conditionalFormatting sqref="X333">
    <cfRule type="cellIs" dxfId="1514" priority="499" operator="equal">
      <formula>"EN TERMINO"</formula>
    </cfRule>
    <cfRule type="cellIs" dxfId="1513" priority="500" operator="equal">
      <formula>"CUMPLIDA"</formula>
    </cfRule>
    <cfRule type="cellIs" dxfId="1512" priority="501" operator="equal">
      <formula>"VENCIDA"</formula>
    </cfRule>
  </conditionalFormatting>
  <conditionalFormatting sqref="X417">
    <cfRule type="cellIs" dxfId="1511" priority="496" operator="equal">
      <formula>"EN TERMINO"</formula>
    </cfRule>
    <cfRule type="cellIs" dxfId="1510" priority="497" operator="equal">
      <formula>"CUMPLIDA"</formula>
    </cfRule>
    <cfRule type="cellIs" dxfId="1509" priority="498" operator="equal">
      <formula>"VENCIDA"</formula>
    </cfRule>
  </conditionalFormatting>
  <conditionalFormatting sqref="X302">
    <cfRule type="cellIs" dxfId="1508" priority="493" operator="equal">
      <formula>"EN TERMINO"</formula>
    </cfRule>
    <cfRule type="cellIs" dxfId="1507" priority="494" operator="equal">
      <formula>"CUMPLIDA"</formula>
    </cfRule>
    <cfRule type="cellIs" dxfId="1506" priority="495" operator="equal">
      <formula>"VENCIDA"</formula>
    </cfRule>
  </conditionalFormatting>
  <conditionalFormatting sqref="X295">
    <cfRule type="cellIs" dxfId="1505" priority="490" operator="equal">
      <formula>"EN TERMINO"</formula>
    </cfRule>
    <cfRule type="cellIs" dxfId="1504" priority="491" operator="equal">
      <formula>"CUMPLIDA"</formula>
    </cfRule>
    <cfRule type="cellIs" dxfId="1503" priority="492" operator="equal">
      <formula>"VENCIDA"</formula>
    </cfRule>
  </conditionalFormatting>
  <conditionalFormatting sqref="X352">
    <cfRule type="cellIs" dxfId="1502" priority="481" operator="equal">
      <formula>"EN TERMINO"</formula>
    </cfRule>
    <cfRule type="cellIs" dxfId="1501" priority="482" operator="equal">
      <formula>"CUMPLIDA"</formula>
    </cfRule>
    <cfRule type="cellIs" dxfId="1500" priority="483" operator="equal">
      <formula>"VENCIDA"</formula>
    </cfRule>
  </conditionalFormatting>
  <conditionalFormatting sqref="X297">
    <cfRule type="cellIs" dxfId="1499" priority="478" operator="equal">
      <formula>"EN TERMINO"</formula>
    </cfRule>
    <cfRule type="cellIs" dxfId="1498" priority="479" operator="equal">
      <formula>"CUMPLIDA"</formula>
    </cfRule>
    <cfRule type="cellIs" dxfId="1497" priority="480" operator="equal">
      <formula>"VENCIDA"</formula>
    </cfRule>
  </conditionalFormatting>
  <conditionalFormatting sqref="X408">
    <cfRule type="cellIs" dxfId="1496" priority="475" operator="equal">
      <formula>"EN TERMINO"</formula>
    </cfRule>
    <cfRule type="cellIs" dxfId="1495" priority="476" operator="equal">
      <formula>"CUMPLIDA"</formula>
    </cfRule>
    <cfRule type="cellIs" dxfId="1494" priority="477" operator="equal">
      <formula>"VENCIDA"</formula>
    </cfRule>
  </conditionalFormatting>
  <conditionalFormatting sqref="X313">
    <cfRule type="cellIs" dxfId="1493" priority="472" operator="equal">
      <formula>"EN TERMINO"</formula>
    </cfRule>
    <cfRule type="cellIs" dxfId="1492" priority="473" operator="equal">
      <formula>"CUMPLIDA"</formula>
    </cfRule>
    <cfRule type="cellIs" dxfId="1491" priority="474" operator="equal">
      <formula>"VENCIDA"</formula>
    </cfRule>
  </conditionalFormatting>
  <conditionalFormatting sqref="X405">
    <cfRule type="cellIs" dxfId="1490" priority="469" operator="equal">
      <formula>"EN TERMINO"</formula>
    </cfRule>
    <cfRule type="cellIs" dxfId="1489" priority="470" operator="equal">
      <formula>"CUMPLIDA"</formula>
    </cfRule>
    <cfRule type="cellIs" dxfId="1488" priority="471" operator="equal">
      <formula>"VENCIDA"</formula>
    </cfRule>
  </conditionalFormatting>
  <conditionalFormatting sqref="X410">
    <cfRule type="cellIs" dxfId="1487" priority="466" operator="equal">
      <formula>"EN TERMINO"</formula>
    </cfRule>
    <cfRule type="cellIs" dxfId="1486" priority="467" operator="equal">
      <formula>"CUMPLIDA"</formula>
    </cfRule>
    <cfRule type="cellIs" dxfId="1485" priority="468" operator="equal">
      <formula>"VENCIDA"</formula>
    </cfRule>
  </conditionalFormatting>
  <conditionalFormatting sqref="X412">
    <cfRule type="cellIs" dxfId="1484" priority="463" operator="equal">
      <formula>"EN TERMINO"</formula>
    </cfRule>
    <cfRule type="cellIs" dxfId="1483" priority="464" operator="equal">
      <formula>"CUMPLIDA"</formula>
    </cfRule>
    <cfRule type="cellIs" dxfId="1482" priority="465" operator="equal">
      <formula>"VENCIDA"</formula>
    </cfRule>
  </conditionalFormatting>
  <conditionalFormatting sqref="X356">
    <cfRule type="cellIs" dxfId="1481" priority="454" operator="equal">
      <formula>"EN TERMINO"</formula>
    </cfRule>
    <cfRule type="cellIs" dxfId="1480" priority="455" operator="equal">
      <formula>"CUMPLIDA"</formula>
    </cfRule>
    <cfRule type="cellIs" dxfId="1479" priority="456" operator="equal">
      <formula>"VENCIDA"</formula>
    </cfRule>
  </conditionalFormatting>
  <conditionalFormatting sqref="X269">
    <cfRule type="cellIs" dxfId="1478" priority="460" operator="equal">
      <formula>"EN TERMINO"</formula>
    </cfRule>
    <cfRule type="cellIs" dxfId="1477" priority="461" operator="equal">
      <formula>"CUMPLIDA"</formula>
    </cfRule>
    <cfRule type="cellIs" dxfId="1476" priority="462" operator="equal">
      <formula>"VENCIDA"</formula>
    </cfRule>
  </conditionalFormatting>
  <conditionalFormatting sqref="X355">
    <cfRule type="cellIs" dxfId="1475" priority="457" operator="equal">
      <formula>"EN TERMINO"</formula>
    </cfRule>
    <cfRule type="cellIs" dxfId="1474" priority="458" operator="equal">
      <formula>"CUMPLIDA"</formula>
    </cfRule>
    <cfRule type="cellIs" dxfId="1473" priority="459" operator="equal">
      <formula>"VENCIDA"</formula>
    </cfRule>
  </conditionalFormatting>
  <conditionalFormatting sqref="X230">
    <cfRule type="cellIs" dxfId="1472" priority="451" operator="equal">
      <formula>"EN TERMINO"</formula>
    </cfRule>
    <cfRule type="cellIs" dxfId="1471" priority="452" operator="equal">
      <formula>"CUMPLIDA"</formula>
    </cfRule>
    <cfRule type="cellIs" dxfId="1470" priority="453" operator="equal">
      <formula>"VENCIDA"</formula>
    </cfRule>
  </conditionalFormatting>
  <conditionalFormatting sqref="X232">
    <cfRule type="cellIs" dxfId="1469" priority="448" operator="equal">
      <formula>"EN TERMINO"</formula>
    </cfRule>
    <cfRule type="cellIs" dxfId="1468" priority="449" operator="equal">
      <formula>"CUMPLIDA"</formula>
    </cfRule>
    <cfRule type="cellIs" dxfId="1467" priority="450" operator="equal">
      <formula>"VENCIDA"</formula>
    </cfRule>
  </conditionalFormatting>
  <conditionalFormatting sqref="X234">
    <cfRule type="cellIs" dxfId="1466" priority="445" operator="equal">
      <formula>"EN TERMINO"</formula>
    </cfRule>
    <cfRule type="cellIs" dxfId="1465" priority="446" operator="equal">
      <formula>"CUMPLIDA"</formula>
    </cfRule>
    <cfRule type="cellIs" dxfId="1464" priority="447" operator="equal">
      <formula>"VENCIDA"</formula>
    </cfRule>
  </conditionalFormatting>
  <conditionalFormatting sqref="X237">
    <cfRule type="cellIs" dxfId="1463" priority="442" operator="equal">
      <formula>"EN TERMINO"</formula>
    </cfRule>
    <cfRule type="cellIs" dxfId="1462" priority="443" operator="equal">
      <formula>"CUMPLIDA"</formula>
    </cfRule>
    <cfRule type="cellIs" dxfId="1461" priority="444" operator="equal">
      <formula>"VENCIDA"</formula>
    </cfRule>
  </conditionalFormatting>
  <conditionalFormatting sqref="X241">
    <cfRule type="cellIs" dxfId="1460" priority="439" operator="equal">
      <formula>"EN TERMINO"</formula>
    </cfRule>
    <cfRule type="cellIs" dxfId="1459" priority="440" operator="equal">
      <formula>"CUMPLIDA"</formula>
    </cfRule>
    <cfRule type="cellIs" dxfId="1458" priority="441" operator="equal">
      <formula>"VENCIDA"</formula>
    </cfRule>
  </conditionalFormatting>
  <conditionalFormatting sqref="X252">
    <cfRule type="cellIs" dxfId="1457" priority="436" operator="equal">
      <formula>"EN TERMINO"</formula>
    </cfRule>
    <cfRule type="cellIs" dxfId="1456" priority="437" operator="equal">
      <formula>"CUMPLIDA"</formula>
    </cfRule>
    <cfRule type="cellIs" dxfId="1455" priority="438" operator="equal">
      <formula>"VENCIDA"</formula>
    </cfRule>
  </conditionalFormatting>
  <conditionalFormatting sqref="X254">
    <cfRule type="cellIs" dxfId="1454" priority="433" operator="equal">
      <formula>"EN TERMINO"</formula>
    </cfRule>
    <cfRule type="cellIs" dxfId="1453" priority="434" operator="equal">
      <formula>"CUMPLIDA"</formula>
    </cfRule>
    <cfRule type="cellIs" dxfId="1452" priority="435" operator="equal">
      <formula>"VENCIDA"</formula>
    </cfRule>
  </conditionalFormatting>
  <conditionalFormatting sqref="X260">
    <cfRule type="cellIs" dxfId="1451" priority="430" operator="equal">
      <formula>"EN TERMINO"</formula>
    </cfRule>
    <cfRule type="cellIs" dxfId="1450" priority="431" operator="equal">
      <formula>"CUMPLIDA"</formula>
    </cfRule>
    <cfRule type="cellIs" dxfId="1449" priority="432" operator="equal">
      <formula>"VENCIDA"</formula>
    </cfRule>
  </conditionalFormatting>
  <conditionalFormatting sqref="X262">
    <cfRule type="cellIs" dxfId="1448" priority="427" operator="equal">
      <formula>"EN TERMINO"</formula>
    </cfRule>
    <cfRule type="cellIs" dxfId="1447" priority="428" operator="equal">
      <formula>"CUMPLIDA"</formula>
    </cfRule>
    <cfRule type="cellIs" dxfId="1446" priority="429" operator="equal">
      <formula>"VENCIDA"</formula>
    </cfRule>
  </conditionalFormatting>
  <conditionalFormatting sqref="X264">
    <cfRule type="cellIs" dxfId="1445" priority="424" operator="equal">
      <formula>"EN TERMINO"</formula>
    </cfRule>
    <cfRule type="cellIs" dxfId="1444" priority="425" operator="equal">
      <formula>"CUMPLIDA"</formula>
    </cfRule>
    <cfRule type="cellIs" dxfId="1443" priority="426" operator="equal">
      <formula>"VENCIDA"</formula>
    </cfRule>
  </conditionalFormatting>
  <conditionalFormatting sqref="X236">
    <cfRule type="cellIs" dxfId="1442" priority="421" operator="equal">
      <formula>"EN TERMINO"</formula>
    </cfRule>
    <cfRule type="cellIs" dxfId="1441" priority="422" operator="equal">
      <formula>"CUMPLIDA"</formula>
    </cfRule>
    <cfRule type="cellIs" dxfId="1440" priority="423" operator="equal">
      <formula>"VENCIDA"</formula>
    </cfRule>
  </conditionalFormatting>
  <conditionalFormatting sqref="X239">
    <cfRule type="cellIs" dxfId="1439" priority="418" operator="equal">
      <formula>"EN TERMINO"</formula>
    </cfRule>
    <cfRule type="cellIs" dxfId="1438" priority="419" operator="equal">
      <formula>"CUMPLIDA"</formula>
    </cfRule>
    <cfRule type="cellIs" dxfId="1437" priority="420" operator="equal">
      <formula>"VENCIDA"</formula>
    </cfRule>
  </conditionalFormatting>
  <conditionalFormatting sqref="X240">
    <cfRule type="cellIs" dxfId="1436" priority="415" operator="equal">
      <formula>"EN TERMINO"</formula>
    </cfRule>
    <cfRule type="cellIs" dxfId="1435" priority="416" operator="equal">
      <formula>"CUMPLIDA"</formula>
    </cfRule>
    <cfRule type="cellIs" dxfId="1434" priority="417" operator="equal">
      <formula>"VENCIDA"</formula>
    </cfRule>
  </conditionalFormatting>
  <conditionalFormatting sqref="X248">
    <cfRule type="cellIs" dxfId="1433" priority="412" operator="equal">
      <formula>"EN TERMINO"</formula>
    </cfRule>
    <cfRule type="cellIs" dxfId="1432" priority="413" operator="equal">
      <formula>"CUMPLIDA"</formula>
    </cfRule>
    <cfRule type="cellIs" dxfId="1431" priority="414" operator="equal">
      <formula>"VENCIDA"</formula>
    </cfRule>
  </conditionalFormatting>
  <conditionalFormatting sqref="X256">
    <cfRule type="cellIs" dxfId="1430" priority="409" operator="equal">
      <formula>"EN TERMINO"</formula>
    </cfRule>
    <cfRule type="cellIs" dxfId="1429" priority="410" operator="equal">
      <formula>"CUMPLIDA"</formula>
    </cfRule>
    <cfRule type="cellIs" dxfId="1428" priority="411" operator="equal">
      <formula>"VENCIDA"</formula>
    </cfRule>
  </conditionalFormatting>
  <conditionalFormatting sqref="X292">
    <cfRule type="cellIs" dxfId="1427" priority="406" operator="equal">
      <formula>"EN TERMINO"</formula>
    </cfRule>
    <cfRule type="cellIs" dxfId="1426" priority="407" operator="equal">
      <formula>"CUMPLIDA"</formula>
    </cfRule>
    <cfRule type="cellIs" dxfId="1425" priority="408" operator="equal">
      <formula>"VENCIDA"</formula>
    </cfRule>
  </conditionalFormatting>
  <conditionalFormatting sqref="X293">
    <cfRule type="cellIs" dxfId="1424" priority="403" operator="equal">
      <formula>"EN TERMINO"</formula>
    </cfRule>
    <cfRule type="cellIs" dxfId="1423" priority="404" operator="equal">
      <formula>"CUMPLIDA"</formula>
    </cfRule>
    <cfRule type="cellIs" dxfId="1422" priority="405" operator="equal">
      <formula>"VENCIDA"</formula>
    </cfRule>
  </conditionalFormatting>
  <conditionalFormatting sqref="X375">
    <cfRule type="cellIs" dxfId="1421" priority="400" operator="equal">
      <formula>"EN TERMINO"</formula>
    </cfRule>
    <cfRule type="cellIs" dxfId="1420" priority="401" operator="equal">
      <formula>"CUMPLIDA"</formula>
    </cfRule>
    <cfRule type="cellIs" dxfId="1419" priority="402" operator="equal">
      <formula>"VENCIDA"</formula>
    </cfRule>
  </conditionalFormatting>
  <conditionalFormatting sqref="X413">
    <cfRule type="cellIs" dxfId="1418" priority="397" operator="equal">
      <formula>"EN TERMINO"</formula>
    </cfRule>
    <cfRule type="cellIs" dxfId="1417" priority="398" operator="equal">
      <formula>"CUMPLIDA"</formula>
    </cfRule>
    <cfRule type="cellIs" dxfId="1416" priority="399" operator="equal">
      <formula>"VENCIDA"</formula>
    </cfRule>
  </conditionalFormatting>
  <conditionalFormatting sqref="X249">
    <cfRule type="cellIs" dxfId="1415" priority="394" operator="equal">
      <formula>"EN TERMINO"</formula>
    </cfRule>
    <cfRule type="cellIs" dxfId="1414" priority="395" operator="equal">
      <formula>"CUMPLIDA"</formula>
    </cfRule>
    <cfRule type="cellIs" dxfId="1413" priority="396" operator="equal">
      <formula>"VENCIDA"</formula>
    </cfRule>
  </conditionalFormatting>
  <conditionalFormatting sqref="X257">
    <cfRule type="cellIs" dxfId="1412" priority="391" operator="equal">
      <formula>"EN TERMINO"</formula>
    </cfRule>
    <cfRule type="cellIs" dxfId="1411" priority="392" operator="equal">
      <formula>"CUMPLIDA"</formula>
    </cfRule>
    <cfRule type="cellIs" dxfId="1410" priority="393" operator="equal">
      <formula>"VENCIDA"</formula>
    </cfRule>
  </conditionalFormatting>
  <conditionalFormatting sqref="X266">
    <cfRule type="cellIs" dxfId="1409" priority="388" operator="equal">
      <formula>"EN TERMINO"</formula>
    </cfRule>
    <cfRule type="cellIs" dxfId="1408" priority="389" operator="equal">
      <formula>"CUMPLIDA"</formula>
    </cfRule>
    <cfRule type="cellIs" dxfId="1407" priority="390" operator="equal">
      <formula>"VENCIDA"</formula>
    </cfRule>
  </conditionalFormatting>
  <conditionalFormatting sqref="X281">
    <cfRule type="cellIs" dxfId="1406" priority="385" operator="equal">
      <formula>"EN TERMINO"</formula>
    </cfRule>
    <cfRule type="cellIs" dxfId="1405" priority="386" operator="equal">
      <formula>"CUMPLIDA"</formula>
    </cfRule>
    <cfRule type="cellIs" dxfId="1404" priority="387" operator="equal">
      <formula>"VENCIDA"</formula>
    </cfRule>
  </conditionalFormatting>
  <conditionalFormatting sqref="X243">
    <cfRule type="cellIs" dxfId="1403" priority="382" operator="equal">
      <formula>"EN TERMINO"</formula>
    </cfRule>
    <cfRule type="cellIs" dxfId="1402" priority="383" operator="equal">
      <formula>"CUMPLIDA"</formula>
    </cfRule>
    <cfRule type="cellIs" dxfId="1401" priority="384" operator="equal">
      <formula>"VENCIDA"</formula>
    </cfRule>
  </conditionalFormatting>
  <conditionalFormatting sqref="X273">
    <cfRule type="cellIs" dxfId="1400" priority="379" operator="equal">
      <formula>"EN TERMINO"</formula>
    </cfRule>
    <cfRule type="cellIs" dxfId="1399" priority="380" operator="equal">
      <formula>"CUMPLIDA"</formula>
    </cfRule>
    <cfRule type="cellIs" dxfId="1398" priority="381" operator="equal">
      <formula>"VENCIDA"</formula>
    </cfRule>
  </conditionalFormatting>
  <conditionalFormatting sqref="X277">
    <cfRule type="cellIs" dxfId="1397" priority="376" operator="equal">
      <formula>"EN TERMINO"</formula>
    </cfRule>
    <cfRule type="cellIs" dxfId="1396" priority="377" operator="equal">
      <formula>"CUMPLIDA"</formula>
    </cfRule>
    <cfRule type="cellIs" dxfId="1395" priority="378" operator="equal">
      <formula>"VENCIDA"</formula>
    </cfRule>
  </conditionalFormatting>
  <conditionalFormatting sqref="X284">
    <cfRule type="cellIs" dxfId="1394" priority="373" operator="equal">
      <formula>"EN TERMINO"</formula>
    </cfRule>
    <cfRule type="cellIs" dxfId="1393" priority="374" operator="equal">
      <formula>"CUMPLIDA"</formula>
    </cfRule>
    <cfRule type="cellIs" dxfId="1392" priority="375" operator="equal">
      <formula>"VENCIDA"</formula>
    </cfRule>
  </conditionalFormatting>
  <conditionalFormatting sqref="W385:X385">
    <cfRule type="cellIs" dxfId="1391" priority="370" operator="equal">
      <formula>"EN TERMINO"</formula>
    </cfRule>
    <cfRule type="cellIs" dxfId="1390" priority="371" operator="equal">
      <formula>"CUMPLIDA"</formula>
    </cfRule>
    <cfRule type="cellIs" dxfId="1389" priority="372" operator="equal">
      <formula>"VENCIDA"</formula>
    </cfRule>
  </conditionalFormatting>
  <conditionalFormatting sqref="W386:X396">
    <cfRule type="cellIs" dxfId="1388" priority="367" operator="equal">
      <formula>"EN TERMINO"</formula>
    </cfRule>
    <cfRule type="cellIs" dxfId="1387" priority="368" operator="equal">
      <formula>"CUMPLIDA"</formula>
    </cfRule>
    <cfRule type="cellIs" dxfId="1386" priority="369" operator="equal">
      <formula>"VENCIDA"</formula>
    </cfRule>
  </conditionalFormatting>
  <conditionalFormatting sqref="W397:X398">
    <cfRule type="cellIs" dxfId="1385" priority="364" operator="equal">
      <formula>"EN TERMINO"</formula>
    </cfRule>
    <cfRule type="cellIs" dxfId="1384" priority="365" operator="equal">
      <formula>"CUMPLIDA"</formula>
    </cfRule>
    <cfRule type="cellIs" dxfId="1383" priority="366" operator="equal">
      <formula>"VENCIDA"</formula>
    </cfRule>
  </conditionalFormatting>
  <conditionalFormatting sqref="X108">
    <cfRule type="cellIs" dxfId="1382" priority="361" operator="equal">
      <formula>"EN TERMINO"</formula>
    </cfRule>
    <cfRule type="cellIs" dxfId="1381" priority="362" operator="equal">
      <formula>"CUMPLIDA"</formula>
    </cfRule>
    <cfRule type="cellIs" dxfId="1380" priority="363" operator="equal">
      <formula>"VENCIDA"</formula>
    </cfRule>
  </conditionalFormatting>
  <conditionalFormatting sqref="W108">
    <cfRule type="cellIs" dxfId="1379" priority="358" operator="equal">
      <formula>"EN TERMINO"</formula>
    </cfRule>
    <cfRule type="cellIs" dxfId="1378" priority="359" operator="equal">
      <formula>"CUMPLIDA"</formula>
    </cfRule>
    <cfRule type="cellIs" dxfId="1377" priority="360" operator="equal">
      <formula>"VENCIDA"</formula>
    </cfRule>
  </conditionalFormatting>
  <conditionalFormatting sqref="X109">
    <cfRule type="cellIs" dxfId="1376" priority="355" operator="equal">
      <formula>"EN TERMINO"</formula>
    </cfRule>
    <cfRule type="cellIs" dxfId="1375" priority="356" operator="equal">
      <formula>"CUMPLIDA"</formula>
    </cfRule>
    <cfRule type="cellIs" dxfId="1374" priority="357" operator="equal">
      <formula>"VENCIDA"</formula>
    </cfRule>
  </conditionalFormatting>
  <conditionalFormatting sqref="X112">
    <cfRule type="cellIs" dxfId="1373" priority="352" operator="equal">
      <formula>"EN TERMINO"</formula>
    </cfRule>
    <cfRule type="cellIs" dxfId="1372" priority="353" operator="equal">
      <formula>"CUMPLIDA"</formula>
    </cfRule>
    <cfRule type="cellIs" dxfId="1371" priority="354" operator="equal">
      <formula>"VENCIDA"</formula>
    </cfRule>
  </conditionalFormatting>
  <conditionalFormatting sqref="X115">
    <cfRule type="cellIs" dxfId="1370" priority="349" operator="equal">
      <formula>"EN TERMINO"</formula>
    </cfRule>
    <cfRule type="cellIs" dxfId="1369" priority="350" operator="equal">
      <formula>"CUMPLIDA"</formula>
    </cfRule>
    <cfRule type="cellIs" dxfId="1368" priority="351" operator="equal">
      <formula>"VENCIDA"</formula>
    </cfRule>
  </conditionalFormatting>
  <conditionalFormatting sqref="X118">
    <cfRule type="cellIs" dxfId="1367" priority="346" operator="equal">
      <formula>"EN TERMINO"</formula>
    </cfRule>
    <cfRule type="cellIs" dxfId="1366" priority="347" operator="equal">
      <formula>"CUMPLIDA"</formula>
    </cfRule>
    <cfRule type="cellIs" dxfId="1365" priority="348" operator="equal">
      <formula>"VENCIDA"</formula>
    </cfRule>
  </conditionalFormatting>
  <conditionalFormatting sqref="X121">
    <cfRule type="cellIs" dxfId="1364" priority="343" operator="equal">
      <formula>"EN TERMINO"</formula>
    </cfRule>
    <cfRule type="cellIs" dxfId="1363" priority="344" operator="equal">
      <formula>"CUMPLIDA"</formula>
    </cfRule>
    <cfRule type="cellIs" dxfId="1362" priority="345" operator="equal">
      <formula>"VENCIDA"</formula>
    </cfRule>
  </conditionalFormatting>
  <conditionalFormatting sqref="X130">
    <cfRule type="cellIs" dxfId="1361" priority="331" operator="equal">
      <formula>"EN TERMINO"</formula>
    </cfRule>
    <cfRule type="cellIs" dxfId="1360" priority="332" operator="equal">
      <formula>"CUMPLIDA"</formula>
    </cfRule>
    <cfRule type="cellIs" dxfId="1359" priority="333" operator="equal">
      <formula>"VENCIDA"</formula>
    </cfRule>
  </conditionalFormatting>
  <conditionalFormatting sqref="X134">
    <cfRule type="cellIs" dxfId="1358" priority="328" operator="equal">
      <formula>"EN TERMINO"</formula>
    </cfRule>
    <cfRule type="cellIs" dxfId="1357" priority="329" operator="equal">
      <formula>"CUMPLIDA"</formula>
    </cfRule>
    <cfRule type="cellIs" dxfId="1356" priority="330" operator="equal">
      <formula>"VENCIDA"</formula>
    </cfRule>
  </conditionalFormatting>
  <conditionalFormatting sqref="X137">
    <cfRule type="cellIs" dxfId="1355" priority="325" operator="equal">
      <formula>"EN TERMINO"</formula>
    </cfRule>
    <cfRule type="cellIs" dxfId="1354" priority="326" operator="equal">
      <formula>"CUMPLIDA"</formula>
    </cfRule>
    <cfRule type="cellIs" dxfId="1353" priority="327" operator="equal">
      <formula>"VENCIDA"</formula>
    </cfRule>
  </conditionalFormatting>
  <conditionalFormatting sqref="X140">
    <cfRule type="cellIs" dxfId="1352" priority="322" operator="equal">
      <formula>"EN TERMINO"</formula>
    </cfRule>
    <cfRule type="cellIs" dxfId="1351" priority="323" operator="equal">
      <formula>"CUMPLIDA"</formula>
    </cfRule>
    <cfRule type="cellIs" dxfId="1350" priority="324" operator="equal">
      <formula>"VENCIDA"</formula>
    </cfRule>
  </conditionalFormatting>
  <conditionalFormatting sqref="X141">
    <cfRule type="cellIs" dxfId="1349" priority="319" operator="equal">
      <formula>"EN TERMINO"</formula>
    </cfRule>
    <cfRule type="cellIs" dxfId="1348" priority="320" operator="equal">
      <formula>"CUMPLIDA"</formula>
    </cfRule>
    <cfRule type="cellIs" dxfId="1347" priority="321" operator="equal">
      <formula>"VENCIDA"</formula>
    </cfRule>
  </conditionalFormatting>
  <conditionalFormatting sqref="X142">
    <cfRule type="cellIs" dxfId="1346" priority="316" operator="equal">
      <formula>"EN TERMINO"</formula>
    </cfRule>
    <cfRule type="cellIs" dxfId="1345" priority="317" operator="equal">
      <formula>"CUMPLIDA"</formula>
    </cfRule>
    <cfRule type="cellIs" dxfId="1344" priority="318" operator="equal">
      <formula>"VENCIDA"</formula>
    </cfRule>
  </conditionalFormatting>
  <conditionalFormatting sqref="X143">
    <cfRule type="cellIs" dxfId="1343" priority="313" operator="equal">
      <formula>"EN TERMINO"</formula>
    </cfRule>
    <cfRule type="cellIs" dxfId="1342" priority="314" operator="equal">
      <formula>"CUMPLIDA"</formula>
    </cfRule>
    <cfRule type="cellIs" dxfId="1341" priority="315" operator="equal">
      <formula>"VENCIDA"</formula>
    </cfRule>
  </conditionalFormatting>
  <conditionalFormatting sqref="X144">
    <cfRule type="cellIs" dxfId="1340" priority="310" operator="equal">
      <formula>"EN TERMINO"</formula>
    </cfRule>
    <cfRule type="cellIs" dxfId="1339" priority="311" operator="equal">
      <formula>"CUMPLIDA"</formula>
    </cfRule>
    <cfRule type="cellIs" dxfId="1338" priority="312" operator="equal">
      <formula>"VENCIDA"</formula>
    </cfRule>
  </conditionalFormatting>
  <conditionalFormatting sqref="X153">
    <cfRule type="cellIs" dxfId="1337" priority="307" operator="equal">
      <formula>"EN TERMINO"</formula>
    </cfRule>
    <cfRule type="cellIs" dxfId="1336" priority="308" operator="equal">
      <formula>"CUMPLIDA"</formula>
    </cfRule>
    <cfRule type="cellIs" dxfId="1335" priority="309" operator="equal">
      <formula>"VENCIDA"</formula>
    </cfRule>
  </conditionalFormatting>
  <conditionalFormatting sqref="X154">
    <cfRule type="cellIs" dxfId="1334" priority="304" operator="equal">
      <formula>"EN TERMINO"</formula>
    </cfRule>
    <cfRule type="cellIs" dxfId="1333" priority="305" operator="equal">
      <formula>"CUMPLIDA"</formula>
    </cfRule>
    <cfRule type="cellIs" dxfId="1332" priority="306" operator="equal">
      <formula>"VENCIDA"</formula>
    </cfRule>
  </conditionalFormatting>
  <conditionalFormatting sqref="X155">
    <cfRule type="cellIs" dxfId="1331" priority="301" operator="equal">
      <formula>"EN TERMINO"</formula>
    </cfRule>
    <cfRule type="cellIs" dxfId="1330" priority="302" operator="equal">
      <formula>"CUMPLIDA"</formula>
    </cfRule>
    <cfRule type="cellIs" dxfId="1329" priority="303" operator="equal">
      <formula>"VENCIDA"</formula>
    </cfRule>
  </conditionalFormatting>
  <conditionalFormatting sqref="X156">
    <cfRule type="cellIs" dxfId="1328" priority="298" operator="equal">
      <formula>"EN TERMINO"</formula>
    </cfRule>
    <cfRule type="cellIs" dxfId="1327" priority="299" operator="equal">
      <formula>"CUMPLIDA"</formula>
    </cfRule>
    <cfRule type="cellIs" dxfId="1326" priority="300" operator="equal">
      <formula>"VENCIDA"</formula>
    </cfRule>
  </conditionalFormatting>
  <conditionalFormatting sqref="X158">
    <cfRule type="cellIs" dxfId="1325" priority="295" operator="equal">
      <formula>"EN TERMINO"</formula>
    </cfRule>
    <cfRule type="cellIs" dxfId="1324" priority="296" operator="equal">
      <formula>"CUMPLIDA"</formula>
    </cfRule>
    <cfRule type="cellIs" dxfId="1323" priority="297" operator="equal">
      <formula>"VENCIDA"</formula>
    </cfRule>
  </conditionalFormatting>
  <conditionalFormatting sqref="X167">
    <cfRule type="cellIs" dxfId="1322" priority="289" operator="equal">
      <formula>"EN TERMINO"</formula>
    </cfRule>
    <cfRule type="cellIs" dxfId="1321" priority="290" operator="equal">
      <formula>"CUMPLIDA"</formula>
    </cfRule>
    <cfRule type="cellIs" dxfId="1320" priority="291" operator="equal">
      <formula>"VENCIDA"</formula>
    </cfRule>
  </conditionalFormatting>
  <conditionalFormatting sqref="X166">
    <cfRule type="cellIs" dxfId="1319" priority="292" operator="equal">
      <formula>"EN TERMINO"</formula>
    </cfRule>
    <cfRule type="cellIs" dxfId="1318" priority="293" operator="equal">
      <formula>"CUMPLIDA"</formula>
    </cfRule>
    <cfRule type="cellIs" dxfId="1317" priority="294" operator="equal">
      <formula>"VENCIDA"</formula>
    </cfRule>
  </conditionalFormatting>
  <conditionalFormatting sqref="X170">
    <cfRule type="cellIs" dxfId="1316" priority="286" operator="equal">
      <formula>"EN TERMINO"</formula>
    </cfRule>
    <cfRule type="cellIs" dxfId="1315" priority="287" operator="equal">
      <formula>"CUMPLIDA"</formula>
    </cfRule>
    <cfRule type="cellIs" dxfId="1314" priority="288" operator="equal">
      <formula>"VENCIDA"</formula>
    </cfRule>
  </conditionalFormatting>
  <conditionalFormatting sqref="X175">
    <cfRule type="cellIs" dxfId="1313" priority="283" operator="equal">
      <formula>"EN TERMINO"</formula>
    </cfRule>
    <cfRule type="cellIs" dxfId="1312" priority="284" operator="equal">
      <formula>"CUMPLIDA"</formula>
    </cfRule>
    <cfRule type="cellIs" dxfId="1311" priority="285" operator="equal">
      <formula>"VENCIDA"</formula>
    </cfRule>
  </conditionalFormatting>
  <conditionalFormatting sqref="X173">
    <cfRule type="cellIs" dxfId="1310" priority="280" operator="equal">
      <formula>"EN TERMINO"</formula>
    </cfRule>
    <cfRule type="cellIs" dxfId="1309" priority="281" operator="equal">
      <formula>"CUMPLIDA"</formula>
    </cfRule>
    <cfRule type="cellIs" dxfId="1308" priority="282" operator="equal">
      <formula>"VENCIDA"</formula>
    </cfRule>
  </conditionalFormatting>
  <conditionalFormatting sqref="X174">
    <cfRule type="cellIs" dxfId="1307" priority="277" operator="equal">
      <formula>"EN TERMINO"</formula>
    </cfRule>
    <cfRule type="cellIs" dxfId="1306" priority="278" operator="equal">
      <formula>"CUMPLIDA"</formula>
    </cfRule>
    <cfRule type="cellIs" dxfId="1305" priority="279" operator="equal">
      <formula>"VENCIDA"</formula>
    </cfRule>
  </conditionalFormatting>
  <conditionalFormatting sqref="X185">
    <cfRule type="cellIs" dxfId="1304" priority="274" operator="equal">
      <formula>"EN TERMINO"</formula>
    </cfRule>
    <cfRule type="cellIs" dxfId="1303" priority="275" operator="equal">
      <formula>"CUMPLIDA"</formula>
    </cfRule>
    <cfRule type="cellIs" dxfId="1302" priority="276" operator="equal">
      <formula>"VENCIDA"</formula>
    </cfRule>
  </conditionalFormatting>
  <conditionalFormatting sqref="X189">
    <cfRule type="cellIs" dxfId="1301" priority="271" operator="equal">
      <formula>"EN TERMINO"</formula>
    </cfRule>
    <cfRule type="cellIs" dxfId="1300" priority="272" operator="equal">
      <formula>"CUMPLIDA"</formula>
    </cfRule>
    <cfRule type="cellIs" dxfId="1299" priority="273" operator="equal">
      <formula>"VENCIDA"</formula>
    </cfRule>
  </conditionalFormatting>
  <conditionalFormatting sqref="X192">
    <cfRule type="cellIs" dxfId="1298" priority="268" operator="equal">
      <formula>"EN TERMINO"</formula>
    </cfRule>
    <cfRule type="cellIs" dxfId="1297" priority="269" operator="equal">
      <formula>"CUMPLIDA"</formula>
    </cfRule>
    <cfRule type="cellIs" dxfId="1296" priority="270" operator="equal">
      <formula>"VENCIDA"</formula>
    </cfRule>
  </conditionalFormatting>
  <conditionalFormatting sqref="X195">
    <cfRule type="cellIs" dxfId="1295" priority="265" operator="equal">
      <formula>"EN TERMINO"</formula>
    </cfRule>
    <cfRule type="cellIs" dxfId="1294" priority="266" operator="equal">
      <formula>"CUMPLIDA"</formula>
    </cfRule>
    <cfRule type="cellIs" dxfId="1293" priority="267" operator="equal">
      <formula>"VENCIDA"</formula>
    </cfRule>
  </conditionalFormatting>
  <conditionalFormatting sqref="X200">
    <cfRule type="cellIs" dxfId="1292" priority="262" operator="equal">
      <formula>"EN TERMINO"</formula>
    </cfRule>
    <cfRule type="cellIs" dxfId="1291" priority="263" operator="equal">
      <formula>"CUMPLIDA"</formula>
    </cfRule>
    <cfRule type="cellIs" dxfId="1290" priority="264" operator="equal">
      <formula>"VENCIDA"</formula>
    </cfRule>
  </conditionalFormatting>
  <conditionalFormatting sqref="X203">
    <cfRule type="cellIs" dxfId="1289" priority="259" operator="equal">
      <formula>"EN TERMINO"</formula>
    </cfRule>
    <cfRule type="cellIs" dxfId="1288" priority="260" operator="equal">
      <formula>"CUMPLIDA"</formula>
    </cfRule>
    <cfRule type="cellIs" dxfId="1287" priority="261" operator="equal">
      <formula>"VENCIDA"</formula>
    </cfRule>
  </conditionalFormatting>
  <conditionalFormatting sqref="X208">
    <cfRule type="cellIs" dxfId="1286" priority="256" operator="equal">
      <formula>"EN TERMINO"</formula>
    </cfRule>
    <cfRule type="cellIs" dxfId="1285" priority="257" operator="equal">
      <formula>"CUMPLIDA"</formula>
    </cfRule>
    <cfRule type="cellIs" dxfId="1284" priority="258" operator="equal">
      <formula>"VENCIDA"</formula>
    </cfRule>
  </conditionalFormatting>
  <conditionalFormatting sqref="X211">
    <cfRule type="cellIs" dxfId="1283" priority="253" operator="equal">
      <formula>"EN TERMINO"</formula>
    </cfRule>
    <cfRule type="cellIs" dxfId="1282" priority="254" operator="equal">
      <formula>"CUMPLIDA"</formula>
    </cfRule>
    <cfRule type="cellIs" dxfId="1281" priority="255" operator="equal">
      <formula>"VENCIDA"</formula>
    </cfRule>
  </conditionalFormatting>
  <conditionalFormatting sqref="X212">
    <cfRule type="cellIs" dxfId="1280" priority="250" operator="equal">
      <formula>"EN TERMINO"</formula>
    </cfRule>
    <cfRule type="cellIs" dxfId="1279" priority="251" operator="equal">
      <formula>"CUMPLIDA"</formula>
    </cfRule>
    <cfRule type="cellIs" dxfId="1278" priority="252" operator="equal">
      <formula>"VENCIDA"</formula>
    </cfRule>
  </conditionalFormatting>
  <conditionalFormatting sqref="X217">
    <cfRule type="cellIs" dxfId="1277" priority="247" operator="equal">
      <formula>"EN TERMINO"</formula>
    </cfRule>
    <cfRule type="cellIs" dxfId="1276" priority="248" operator="equal">
      <formula>"CUMPLIDA"</formula>
    </cfRule>
    <cfRule type="cellIs" dxfId="1275" priority="249" operator="equal">
      <formula>"VENCIDA"</formula>
    </cfRule>
  </conditionalFormatting>
  <conditionalFormatting sqref="X220">
    <cfRule type="cellIs" dxfId="1274" priority="244" operator="equal">
      <formula>"EN TERMINO"</formula>
    </cfRule>
    <cfRule type="cellIs" dxfId="1273" priority="245" operator="equal">
      <formula>"CUMPLIDA"</formula>
    </cfRule>
    <cfRule type="cellIs" dxfId="1272" priority="246" operator="equal">
      <formula>"VENCIDA"</formula>
    </cfRule>
  </conditionalFormatting>
  <conditionalFormatting sqref="X223">
    <cfRule type="cellIs" dxfId="1271" priority="241" operator="equal">
      <formula>"EN TERMINO"</formula>
    </cfRule>
    <cfRule type="cellIs" dxfId="1270" priority="242" operator="equal">
      <formula>"CUMPLIDA"</formula>
    </cfRule>
    <cfRule type="cellIs" dxfId="1269" priority="243" operator="equal">
      <formula>"VENCIDA"</formula>
    </cfRule>
  </conditionalFormatting>
  <conditionalFormatting sqref="X226">
    <cfRule type="cellIs" dxfId="1268" priority="238" operator="equal">
      <formula>"EN TERMINO"</formula>
    </cfRule>
    <cfRule type="cellIs" dxfId="1267" priority="239" operator="equal">
      <formula>"CUMPLIDA"</formula>
    </cfRule>
    <cfRule type="cellIs" dxfId="1266" priority="240" operator="equal">
      <formula>"VENCIDA"</formula>
    </cfRule>
  </conditionalFormatting>
  <conditionalFormatting sqref="X288">
    <cfRule type="cellIs" dxfId="1265" priority="235" operator="equal">
      <formula>"EN TERMINO"</formula>
    </cfRule>
    <cfRule type="cellIs" dxfId="1264" priority="236" operator="equal">
      <formula>"CUMPLIDA"</formula>
    </cfRule>
    <cfRule type="cellIs" dxfId="1263" priority="237" operator="equal">
      <formula>"VENCIDA"</formula>
    </cfRule>
  </conditionalFormatting>
  <conditionalFormatting sqref="X290">
    <cfRule type="cellIs" dxfId="1262" priority="232" operator="equal">
      <formula>"EN TERMINO"</formula>
    </cfRule>
    <cfRule type="cellIs" dxfId="1261" priority="233" operator="equal">
      <formula>"CUMPLIDA"</formula>
    </cfRule>
    <cfRule type="cellIs" dxfId="1260" priority="234" operator="equal">
      <formula>"VENCIDA"</formula>
    </cfRule>
  </conditionalFormatting>
  <conditionalFormatting sqref="X309">
    <cfRule type="cellIs" dxfId="1259" priority="229" operator="equal">
      <formula>"EN TERMINO"</formula>
    </cfRule>
    <cfRule type="cellIs" dxfId="1258" priority="230" operator="equal">
      <formula>"CUMPLIDA"</formula>
    </cfRule>
    <cfRule type="cellIs" dxfId="1257" priority="231" operator="equal">
      <formula>"VENCIDA"</formula>
    </cfRule>
  </conditionalFormatting>
  <conditionalFormatting sqref="X348">
    <cfRule type="cellIs" dxfId="1256" priority="226" operator="equal">
      <formula>"EN TERMINO"</formula>
    </cfRule>
    <cfRule type="cellIs" dxfId="1255" priority="227" operator="equal">
      <formula>"CUMPLIDA"</formula>
    </cfRule>
    <cfRule type="cellIs" dxfId="1254" priority="228" operator="equal">
      <formula>"VENCIDA"</formula>
    </cfRule>
  </conditionalFormatting>
  <conditionalFormatting sqref="X344">
    <cfRule type="cellIs" dxfId="1253" priority="223" operator="equal">
      <formula>"EN TERMINO"</formula>
    </cfRule>
    <cfRule type="cellIs" dxfId="1252" priority="224" operator="equal">
      <formula>"CUMPLIDA"</formula>
    </cfRule>
    <cfRule type="cellIs" dxfId="1251" priority="225" operator="equal">
      <formula>"VENCIDA"</formula>
    </cfRule>
  </conditionalFormatting>
  <conditionalFormatting sqref="X351">
    <cfRule type="cellIs" dxfId="1250" priority="220" operator="equal">
      <formula>"EN TERMINO"</formula>
    </cfRule>
    <cfRule type="cellIs" dxfId="1249" priority="221" operator="equal">
      <formula>"CUMPLIDA"</formula>
    </cfRule>
    <cfRule type="cellIs" dxfId="1248" priority="222" operator="equal">
      <formula>"VENCIDA"</formula>
    </cfRule>
  </conditionalFormatting>
  <conditionalFormatting sqref="X357">
    <cfRule type="cellIs" dxfId="1247" priority="217" operator="equal">
      <formula>"EN TERMINO"</formula>
    </cfRule>
    <cfRule type="cellIs" dxfId="1246" priority="218" operator="equal">
      <formula>"CUMPLIDA"</formula>
    </cfRule>
    <cfRule type="cellIs" dxfId="1245" priority="219" operator="equal">
      <formula>"VENCIDA"</formula>
    </cfRule>
  </conditionalFormatting>
  <conditionalFormatting sqref="W381:X381">
    <cfRule type="cellIs" dxfId="1244" priority="202" operator="equal">
      <formula>"EN TERMINO"</formula>
    </cfRule>
    <cfRule type="cellIs" dxfId="1243" priority="203" operator="equal">
      <formula>"CUMPLIDA"</formula>
    </cfRule>
    <cfRule type="cellIs" dxfId="1242" priority="204" operator="equal">
      <formula>"VENCIDA"</formula>
    </cfRule>
  </conditionalFormatting>
  <conditionalFormatting sqref="X377">
    <cfRule type="cellIs" dxfId="1241" priority="214" operator="equal">
      <formula>"EN TERMINO"</formula>
    </cfRule>
    <cfRule type="cellIs" dxfId="1240" priority="215" operator="equal">
      <formula>"CUMPLIDA"</formula>
    </cfRule>
    <cfRule type="cellIs" dxfId="1239" priority="216" operator="equal">
      <formula>"VENCIDA"</formula>
    </cfRule>
  </conditionalFormatting>
  <conditionalFormatting sqref="W404:X404">
    <cfRule type="cellIs" dxfId="1238" priority="211" operator="equal">
      <formula>"EN TERMINO"</formula>
    </cfRule>
    <cfRule type="cellIs" dxfId="1237" priority="212" operator="equal">
      <formula>"CUMPLIDA"</formula>
    </cfRule>
    <cfRule type="cellIs" dxfId="1236" priority="213" operator="equal">
      <formula>"VENCIDA"</formula>
    </cfRule>
  </conditionalFormatting>
  <conditionalFormatting sqref="W399:X399">
    <cfRule type="cellIs" dxfId="1235" priority="208" operator="equal">
      <formula>"EN TERMINO"</formula>
    </cfRule>
    <cfRule type="cellIs" dxfId="1234" priority="209" operator="equal">
      <formula>"CUMPLIDA"</formula>
    </cfRule>
    <cfRule type="cellIs" dxfId="1233" priority="210" operator="equal">
      <formula>"VENCIDA"</formula>
    </cfRule>
  </conditionalFormatting>
  <conditionalFormatting sqref="W384:X384">
    <cfRule type="cellIs" dxfId="1232" priority="205" operator="equal">
      <formula>"EN TERMINO"</formula>
    </cfRule>
    <cfRule type="cellIs" dxfId="1231" priority="206" operator="equal">
      <formula>"CUMPLIDA"</formula>
    </cfRule>
    <cfRule type="cellIs" dxfId="1230" priority="207" operator="equal">
      <formula>"VENCIDA"</formula>
    </cfRule>
  </conditionalFormatting>
  <conditionalFormatting sqref="W371:X371">
    <cfRule type="cellIs" dxfId="1229" priority="199" operator="equal">
      <formula>"EN TERMINO"</formula>
    </cfRule>
    <cfRule type="cellIs" dxfId="1228" priority="200" operator="equal">
      <formula>"CUMPLIDA"</formula>
    </cfRule>
    <cfRule type="cellIs" dxfId="1227" priority="201" operator="equal">
      <formula>"VENCIDA"</formula>
    </cfRule>
  </conditionalFormatting>
  <conditionalFormatting sqref="W364:X364">
    <cfRule type="cellIs" dxfId="1226" priority="196" operator="equal">
      <formula>"EN TERMINO"</formula>
    </cfRule>
    <cfRule type="cellIs" dxfId="1225" priority="197" operator="equal">
      <formula>"CUMPLIDA"</formula>
    </cfRule>
    <cfRule type="cellIs" dxfId="1224" priority="198" operator="equal">
      <formula>"VENCIDA"</formula>
    </cfRule>
  </conditionalFormatting>
  <conditionalFormatting sqref="W363:X363">
    <cfRule type="cellIs" dxfId="1223" priority="193" operator="equal">
      <formula>"EN TERMINO"</formula>
    </cfRule>
    <cfRule type="cellIs" dxfId="1222" priority="194" operator="equal">
      <formula>"CUMPLIDA"</formula>
    </cfRule>
    <cfRule type="cellIs" dxfId="1221" priority="195" operator="equal">
      <formula>"VENCIDA"</formula>
    </cfRule>
  </conditionalFormatting>
  <conditionalFormatting sqref="W294:X294">
    <cfRule type="cellIs" dxfId="1220" priority="190" operator="equal">
      <formula>"EN TERMINO"</formula>
    </cfRule>
    <cfRule type="cellIs" dxfId="1219" priority="191" operator="equal">
      <formula>"CUMPLIDA"</formula>
    </cfRule>
    <cfRule type="cellIs" dxfId="1218" priority="192" operator="equal">
      <formula>"VENCIDA"</formula>
    </cfRule>
  </conditionalFormatting>
  <conditionalFormatting sqref="W229:X229">
    <cfRule type="cellIs" dxfId="1217" priority="187" operator="equal">
      <formula>"EN TERMINO"</formula>
    </cfRule>
    <cfRule type="cellIs" dxfId="1216" priority="188" operator="equal">
      <formula>"CUMPLIDA"</formula>
    </cfRule>
    <cfRule type="cellIs" dxfId="1215" priority="189" operator="equal">
      <formula>"VENCIDA"</formula>
    </cfRule>
  </conditionalFormatting>
  <conditionalFormatting sqref="X162">
    <cfRule type="cellIs" dxfId="1214" priority="184" operator="equal">
      <formula>"EN TERMINO"</formula>
    </cfRule>
    <cfRule type="cellIs" dxfId="1213" priority="185" operator="equal">
      <formula>"CUMPLIDA"</formula>
    </cfRule>
    <cfRule type="cellIs" dxfId="1212" priority="186" operator="equal">
      <formula>"VENCIDA"</formula>
    </cfRule>
  </conditionalFormatting>
  <conditionalFormatting sqref="X180">
    <cfRule type="cellIs" dxfId="1211" priority="181" operator="equal">
      <formula>"EN TERMINO"</formula>
    </cfRule>
    <cfRule type="cellIs" dxfId="1210" priority="182" operator="equal">
      <formula>"CUMPLIDA"</formula>
    </cfRule>
    <cfRule type="cellIs" dxfId="1209" priority="183" operator="equal">
      <formula>"VENCIDA"</formula>
    </cfRule>
  </conditionalFormatting>
  <conditionalFormatting sqref="X316">
    <cfRule type="cellIs" dxfId="1208" priority="178" operator="equal">
      <formula>"EN TERMINO"</formula>
    </cfRule>
    <cfRule type="cellIs" dxfId="1207" priority="179" operator="equal">
      <formula>"CUMPLIDA"</formula>
    </cfRule>
    <cfRule type="cellIs" dxfId="1206" priority="180" operator="equal">
      <formula>"VENCIDA"</formula>
    </cfRule>
  </conditionalFormatting>
  <conditionalFormatting sqref="X318">
    <cfRule type="cellIs" dxfId="1205" priority="175" operator="equal">
      <formula>"EN TERMINO"</formula>
    </cfRule>
    <cfRule type="cellIs" dxfId="1204" priority="176" operator="equal">
      <formula>"CUMPLIDA"</formula>
    </cfRule>
    <cfRule type="cellIs" dxfId="1203" priority="177" operator="equal">
      <formula>"VENCIDA"</formula>
    </cfRule>
  </conditionalFormatting>
  <conditionalFormatting sqref="W103:W107">
    <cfRule type="cellIs" dxfId="1202" priority="172" operator="equal">
      <formula>"EN TERMINO"</formula>
    </cfRule>
    <cfRule type="cellIs" dxfId="1201" priority="173" operator="equal">
      <formula>"CUMPLIDA"</formula>
    </cfRule>
    <cfRule type="cellIs" dxfId="1200" priority="174" operator="equal">
      <formula>"VENCIDA"</formula>
    </cfRule>
  </conditionalFormatting>
  <conditionalFormatting sqref="X102">
    <cfRule type="cellIs" dxfId="1199" priority="169" operator="equal">
      <formula>"EN TERMINO"</formula>
    </cfRule>
    <cfRule type="cellIs" dxfId="1198" priority="170" operator="equal">
      <formula>"CUMPLIDA"</formula>
    </cfRule>
    <cfRule type="cellIs" dxfId="1197" priority="171" operator="equal">
      <formula>"VENCIDA"</formula>
    </cfRule>
  </conditionalFormatting>
  <conditionalFormatting sqref="W102">
    <cfRule type="cellIs" dxfId="1196" priority="166" operator="equal">
      <formula>"EN TERMINO"</formula>
    </cfRule>
    <cfRule type="cellIs" dxfId="1195" priority="167" operator="equal">
      <formula>"CUMPLIDA"</formula>
    </cfRule>
    <cfRule type="cellIs" dxfId="1194" priority="168" operator="equal">
      <formula>"VENCIDA"</formula>
    </cfRule>
  </conditionalFormatting>
  <conditionalFormatting sqref="X105">
    <cfRule type="cellIs" dxfId="1193" priority="151" operator="equal">
      <formula>"EN TERMINO"</formula>
    </cfRule>
    <cfRule type="cellIs" dxfId="1192" priority="152" operator="equal">
      <formula>"CUMPLIDA"</formula>
    </cfRule>
    <cfRule type="cellIs" dxfId="1191" priority="153" operator="equal">
      <formula>"VENCIDA"</formula>
    </cfRule>
  </conditionalFormatting>
  <conditionalFormatting sqref="X103:X104">
    <cfRule type="cellIs" dxfId="1190" priority="157" operator="equal">
      <formula>"EN TERMINO"</formula>
    </cfRule>
    <cfRule type="cellIs" dxfId="1189" priority="158" operator="equal">
      <formula>"CUMPLIDA"</formula>
    </cfRule>
    <cfRule type="cellIs" dxfId="1188" priority="159" operator="equal">
      <formula>"VENCIDA"</formula>
    </cfRule>
  </conditionalFormatting>
  <conditionalFormatting sqref="X107">
    <cfRule type="cellIs" dxfId="1187" priority="154" operator="equal">
      <formula>"EN TERMINO"</formula>
    </cfRule>
    <cfRule type="cellIs" dxfId="1186" priority="155" operator="equal">
      <formula>"CUMPLIDA"</formula>
    </cfRule>
    <cfRule type="cellIs" dxfId="1185" priority="156" operator="equal">
      <formula>"VENCIDA"</formula>
    </cfRule>
  </conditionalFormatting>
  <conditionalFormatting sqref="X383">
    <cfRule type="cellIs" dxfId="1184" priority="148" operator="equal">
      <formula>"EN TERMINO"</formula>
    </cfRule>
    <cfRule type="cellIs" dxfId="1183" priority="149" operator="equal">
      <formula>"CUMPLIDA"</formula>
    </cfRule>
    <cfRule type="cellIs" dxfId="1182" priority="150" operator="equal">
      <formula>"VENCIDA"</formula>
    </cfRule>
  </conditionalFormatting>
  <conditionalFormatting sqref="X124">
    <cfRule type="cellIs" dxfId="1181" priority="145" operator="equal">
      <formula>"EN TERMINO"</formula>
    </cfRule>
    <cfRule type="cellIs" dxfId="1180" priority="146" operator="equal">
      <formula>"CUMPLIDA"</formula>
    </cfRule>
    <cfRule type="cellIs" dxfId="1179" priority="147" operator="equal">
      <formula>"VENCIDA"</formula>
    </cfRule>
  </conditionalFormatting>
  <conditionalFormatting sqref="X126">
    <cfRule type="cellIs" dxfId="1178" priority="142" operator="equal">
      <formula>"EN TERMINO"</formula>
    </cfRule>
    <cfRule type="cellIs" dxfId="1177" priority="143" operator="equal">
      <formula>"CUMPLIDA"</formula>
    </cfRule>
    <cfRule type="cellIs" dxfId="1176" priority="144" operator="equal">
      <formula>"VENCIDA"</formula>
    </cfRule>
  </conditionalFormatting>
  <conditionalFormatting sqref="X128">
    <cfRule type="cellIs" dxfId="1175" priority="139" operator="equal">
      <formula>"EN TERMINO"</formula>
    </cfRule>
    <cfRule type="cellIs" dxfId="1174" priority="140" operator="equal">
      <formula>"CUMPLIDA"</formula>
    </cfRule>
    <cfRule type="cellIs" dxfId="1173" priority="141" operator="equal">
      <formula>"VENCIDA"</formula>
    </cfRule>
  </conditionalFormatting>
  <conditionalFormatting sqref="X365">
    <cfRule type="cellIs" dxfId="1172" priority="136" operator="equal">
      <formula>"EN TERMINO"</formula>
    </cfRule>
    <cfRule type="cellIs" dxfId="1171" priority="137" operator="equal">
      <formula>"CUMPLIDA"</formula>
    </cfRule>
    <cfRule type="cellIs" dxfId="1170" priority="138" operator="equal">
      <formula>"VENCIDA"</formula>
    </cfRule>
  </conditionalFormatting>
  <conditionalFormatting sqref="X372">
    <cfRule type="cellIs" dxfId="1169" priority="133" operator="equal">
      <formula>"EN TERMINO"</formula>
    </cfRule>
    <cfRule type="cellIs" dxfId="1168" priority="134" operator="equal">
      <formula>"CUMPLIDA"</formula>
    </cfRule>
    <cfRule type="cellIs" dxfId="1167" priority="135" operator="equal">
      <formula>"VENCIDA"</formula>
    </cfRule>
  </conditionalFormatting>
  <conditionalFormatting sqref="W53:X54 W55:W101">
    <cfRule type="cellIs" dxfId="1166" priority="130" operator="equal">
      <formula>"EN TERMINO"</formula>
    </cfRule>
    <cfRule type="cellIs" dxfId="1165" priority="131" operator="equal">
      <formula>"CUMPLIDA"</formula>
    </cfRule>
    <cfRule type="cellIs" dxfId="1164" priority="132" operator="equal">
      <formula>"VENCIDA"</formula>
    </cfRule>
  </conditionalFormatting>
  <conditionalFormatting sqref="X50">
    <cfRule type="cellIs" dxfId="1163" priority="127" operator="equal">
      <formula>"EN TERMINO"</formula>
    </cfRule>
    <cfRule type="cellIs" dxfId="1162" priority="128" operator="equal">
      <formula>"CUMPLIDA"</formula>
    </cfRule>
    <cfRule type="cellIs" dxfId="1161" priority="129" operator="equal">
      <formula>"VENCIDA"</formula>
    </cfRule>
  </conditionalFormatting>
  <conditionalFormatting sqref="W50">
    <cfRule type="cellIs" dxfId="1160" priority="124" operator="equal">
      <formula>"EN TERMINO"</formula>
    </cfRule>
    <cfRule type="cellIs" dxfId="1159" priority="125" operator="equal">
      <formula>"CUMPLIDA"</formula>
    </cfRule>
    <cfRule type="cellIs" dxfId="1158" priority="126" operator="equal">
      <formula>"VENCIDA"</formula>
    </cfRule>
  </conditionalFormatting>
  <conditionalFormatting sqref="X62">
    <cfRule type="cellIs" dxfId="1157" priority="76" operator="equal">
      <formula>"EN TERMINO"</formula>
    </cfRule>
    <cfRule type="cellIs" dxfId="1156" priority="77" operator="equal">
      <formula>"CUMPLIDA"</formula>
    </cfRule>
    <cfRule type="cellIs" dxfId="1155" priority="78" operator="equal">
      <formula>"VENCIDA"</formula>
    </cfRule>
  </conditionalFormatting>
  <conditionalFormatting sqref="X80">
    <cfRule type="cellIs" dxfId="1154" priority="58" operator="equal">
      <formula>"EN TERMINO"</formula>
    </cfRule>
    <cfRule type="cellIs" dxfId="1153" priority="59" operator="equal">
      <formula>"CUMPLIDA"</formula>
    </cfRule>
    <cfRule type="cellIs" dxfId="1152" priority="60" operator="equal">
      <formula>"VENCIDA"</formula>
    </cfRule>
  </conditionalFormatting>
  <conditionalFormatting sqref="X96">
    <cfRule type="cellIs" dxfId="1151" priority="40" operator="equal">
      <formula>"EN TERMINO"</formula>
    </cfRule>
    <cfRule type="cellIs" dxfId="1150" priority="41" operator="equal">
      <formula>"CUMPLIDA"</formula>
    </cfRule>
    <cfRule type="cellIs" dxfId="1149" priority="42" operator="equal">
      <formula>"VENCIDA"</formula>
    </cfRule>
  </conditionalFormatting>
  <conditionalFormatting sqref="X89">
    <cfRule type="cellIs" dxfId="1148" priority="55" operator="equal">
      <formula>"EN TERMINO"</formula>
    </cfRule>
    <cfRule type="cellIs" dxfId="1147" priority="56" operator="equal">
      <formula>"CUMPLIDA"</formula>
    </cfRule>
    <cfRule type="cellIs" dxfId="1146" priority="57" operator="equal">
      <formula>"VENCIDA"</formula>
    </cfRule>
  </conditionalFormatting>
  <conditionalFormatting sqref="X56">
    <cfRule type="cellIs" dxfId="1145" priority="34" operator="equal">
      <formula>"EN TERMINO"</formula>
    </cfRule>
    <cfRule type="cellIs" dxfId="1144" priority="35" operator="equal">
      <formula>"CUMPLIDA"</formula>
    </cfRule>
    <cfRule type="cellIs" dxfId="1143" priority="36" operator="equal">
      <formula>"VENCIDA"</formula>
    </cfRule>
  </conditionalFormatting>
  <conditionalFormatting sqref="X59">
    <cfRule type="cellIs" dxfId="1142" priority="49" operator="equal">
      <formula>"EN TERMINO"</formula>
    </cfRule>
    <cfRule type="cellIs" dxfId="1141" priority="50" operator="equal">
      <formula>"CUMPLIDA"</formula>
    </cfRule>
    <cfRule type="cellIs" dxfId="1140" priority="51" operator="equal">
      <formula>"VENCIDA"</formula>
    </cfRule>
  </conditionalFormatting>
  <conditionalFormatting sqref="X82">
    <cfRule type="cellIs" dxfId="1139" priority="46" operator="equal">
      <formula>"EN TERMINO"</formula>
    </cfRule>
    <cfRule type="cellIs" dxfId="1138" priority="47" operator="equal">
      <formula>"CUMPLIDA"</formula>
    </cfRule>
    <cfRule type="cellIs" dxfId="1137" priority="48" operator="equal">
      <formula>"VENCIDA"</formula>
    </cfRule>
  </conditionalFormatting>
  <conditionalFormatting sqref="W52">
    <cfRule type="cellIs" dxfId="1136" priority="100" operator="equal">
      <formula>"EN TERMINO"</formula>
    </cfRule>
    <cfRule type="cellIs" dxfId="1135" priority="101" operator="equal">
      <formula>"CUMPLIDA"</formula>
    </cfRule>
    <cfRule type="cellIs" dxfId="1134" priority="102" operator="equal">
      <formula>"VENCIDA"</formula>
    </cfRule>
  </conditionalFormatting>
  <conditionalFormatting sqref="W51">
    <cfRule type="cellIs" dxfId="1133" priority="97" operator="equal">
      <formula>"EN TERMINO"</formula>
    </cfRule>
    <cfRule type="cellIs" dxfId="1132" priority="98" operator="equal">
      <formula>"CUMPLIDA"</formula>
    </cfRule>
    <cfRule type="cellIs" dxfId="1131" priority="99" operator="equal">
      <formula>"VENCIDA"</formula>
    </cfRule>
  </conditionalFormatting>
  <conditionalFormatting sqref="X55">
    <cfRule type="cellIs" dxfId="1130" priority="91" operator="equal">
      <formula>"EN TERMINO"</formula>
    </cfRule>
    <cfRule type="cellIs" dxfId="1129" priority="92" operator="equal">
      <formula>"CUMPLIDA"</formula>
    </cfRule>
    <cfRule type="cellIs" dxfId="1128" priority="93" operator="equal">
      <formula>"VENCIDA"</formula>
    </cfRule>
  </conditionalFormatting>
  <conditionalFormatting sqref="X99">
    <cfRule type="cellIs" dxfId="1127" priority="37" operator="equal">
      <formula>"EN TERMINO"</formula>
    </cfRule>
    <cfRule type="cellIs" dxfId="1126" priority="38" operator="equal">
      <formula>"CUMPLIDA"</formula>
    </cfRule>
    <cfRule type="cellIs" dxfId="1125" priority="39" operator="equal">
      <formula>"VENCIDA"</formula>
    </cfRule>
  </conditionalFormatting>
  <conditionalFormatting sqref="X78">
    <cfRule type="cellIs" dxfId="1124" priority="61" operator="equal">
      <formula>"EN TERMINO"</formula>
    </cfRule>
    <cfRule type="cellIs" dxfId="1123" priority="62" operator="equal">
      <formula>"CUMPLIDA"</formula>
    </cfRule>
    <cfRule type="cellIs" dxfId="1122" priority="63" operator="equal">
      <formula>"VENCIDA"</formula>
    </cfRule>
  </conditionalFormatting>
  <conditionalFormatting sqref="X76:X77 X91:X92">
    <cfRule type="cellIs" dxfId="1121" priority="82" operator="equal">
      <formula>"EN TERMINO"</formula>
    </cfRule>
    <cfRule type="cellIs" dxfId="1120" priority="83" operator="equal">
      <formula>"CUMPLIDA"</formula>
    </cfRule>
    <cfRule type="cellIs" dxfId="1119" priority="84" operator="equal">
      <formula>"VENCIDA"</formula>
    </cfRule>
  </conditionalFormatting>
  <conditionalFormatting sqref="X51">
    <cfRule type="cellIs" dxfId="1118" priority="79" operator="equal">
      <formula>"EN TERMINO"</formula>
    </cfRule>
    <cfRule type="cellIs" dxfId="1117" priority="80" operator="equal">
      <formula>"CUMPLIDA"</formula>
    </cfRule>
    <cfRule type="cellIs" dxfId="1116" priority="81" operator="equal">
      <formula>"VENCIDA"</formula>
    </cfRule>
  </conditionalFormatting>
  <conditionalFormatting sqref="X68">
    <cfRule type="cellIs" dxfId="1115" priority="73" operator="equal">
      <formula>"EN TERMINO"</formula>
    </cfRule>
    <cfRule type="cellIs" dxfId="1114" priority="74" operator="equal">
      <formula>"CUMPLIDA"</formula>
    </cfRule>
    <cfRule type="cellIs" dxfId="1113" priority="75" operator="equal">
      <formula>"VENCIDA"</formula>
    </cfRule>
  </conditionalFormatting>
  <conditionalFormatting sqref="X70">
    <cfRule type="cellIs" dxfId="1112" priority="70" operator="equal">
      <formula>"EN TERMINO"</formula>
    </cfRule>
    <cfRule type="cellIs" dxfId="1111" priority="71" operator="equal">
      <formula>"CUMPLIDA"</formula>
    </cfRule>
    <cfRule type="cellIs" dxfId="1110" priority="72" operator="equal">
      <formula>"VENCIDA"</formula>
    </cfRule>
  </conditionalFormatting>
  <conditionalFormatting sqref="X72">
    <cfRule type="cellIs" dxfId="1109" priority="67" operator="equal">
      <formula>"EN TERMINO"</formula>
    </cfRule>
    <cfRule type="cellIs" dxfId="1108" priority="68" operator="equal">
      <formula>"CUMPLIDA"</formula>
    </cfRule>
    <cfRule type="cellIs" dxfId="1107" priority="69" operator="equal">
      <formula>"VENCIDA"</formula>
    </cfRule>
  </conditionalFormatting>
  <conditionalFormatting sqref="X74">
    <cfRule type="cellIs" dxfId="1106" priority="64" operator="equal">
      <formula>"EN TERMINO"</formula>
    </cfRule>
    <cfRule type="cellIs" dxfId="1105" priority="65" operator="equal">
      <formula>"CUMPLIDA"</formula>
    </cfRule>
    <cfRule type="cellIs" dxfId="1104" priority="66" operator="equal">
      <formula>"VENCIDA"</formula>
    </cfRule>
  </conditionalFormatting>
  <conditionalFormatting sqref="X93">
    <cfRule type="cellIs" dxfId="1103" priority="43" operator="equal">
      <formula>"EN TERMINO"</formula>
    </cfRule>
    <cfRule type="cellIs" dxfId="1102" priority="44" operator="equal">
      <formula>"CUMPLIDA"</formula>
    </cfRule>
    <cfRule type="cellIs" dxfId="1101" priority="45" operator="equal">
      <formula>"VENCIDA"</formula>
    </cfRule>
  </conditionalFormatting>
  <conditionalFormatting sqref="X64">
    <cfRule type="cellIs" dxfId="1100" priority="31" operator="equal">
      <formula>"EN TERMINO"</formula>
    </cfRule>
    <cfRule type="cellIs" dxfId="1099" priority="32" operator="equal">
      <formula>"CUMPLIDA"</formula>
    </cfRule>
    <cfRule type="cellIs" dxfId="1098" priority="33" operator="equal">
      <formula>"VENCIDA"</formula>
    </cfRule>
  </conditionalFormatting>
  <conditionalFormatting sqref="X85">
    <cfRule type="cellIs" dxfId="1097" priority="28" operator="equal">
      <formula>"EN TERMINO"</formula>
    </cfRule>
    <cfRule type="cellIs" dxfId="1096" priority="29" operator="equal">
      <formula>"CUMPLIDA"</formula>
    </cfRule>
    <cfRule type="cellIs" dxfId="1095" priority="30" operator="equal">
      <formula>"VENCIDA"</formula>
    </cfRule>
  </conditionalFormatting>
  <conditionalFormatting sqref="X23">
    <cfRule type="cellIs" dxfId="1094" priority="25" operator="equal">
      <formula>"EN TERMINO"</formula>
    </cfRule>
    <cfRule type="cellIs" dxfId="1093" priority="26" operator="equal">
      <formula>"CUMPLIDA"</formula>
    </cfRule>
    <cfRule type="cellIs" dxfId="1092" priority="27" operator="equal">
      <formula>"VENCIDA"</formula>
    </cfRule>
  </conditionalFormatting>
  <conditionalFormatting sqref="W23">
    <cfRule type="cellIs" dxfId="1091" priority="22" operator="equal">
      <formula>"EN TERMINO"</formula>
    </cfRule>
    <cfRule type="cellIs" dxfId="1090" priority="23" operator="equal">
      <formula>"CUMPLIDA"</formula>
    </cfRule>
    <cfRule type="cellIs" dxfId="1089" priority="24" operator="equal">
      <formula>"VENCIDA"</formula>
    </cfRule>
  </conditionalFormatting>
  <conditionalFormatting sqref="W24:W49">
    <cfRule type="cellIs" dxfId="1088" priority="19" operator="equal">
      <formula>"EN TERMINO"</formula>
    </cfRule>
    <cfRule type="cellIs" dxfId="1087" priority="20" operator="equal">
      <formula>"CUMPLIDA"</formula>
    </cfRule>
    <cfRule type="cellIs" dxfId="1086" priority="21" operator="equal">
      <formula>"VENCIDA"</formula>
    </cfRule>
  </conditionalFormatting>
  <conditionalFormatting sqref="X24:X49">
    <cfRule type="cellIs" dxfId="1085" priority="16" operator="equal">
      <formula>"EN TERMINO"</formula>
    </cfRule>
    <cfRule type="cellIs" dxfId="1084" priority="17" operator="equal">
      <formula>"CUMPLIDA"</formula>
    </cfRule>
    <cfRule type="cellIs" dxfId="1083" priority="18" operator="equal">
      <formula>"VENCIDA"</formula>
    </cfRule>
  </conditionalFormatting>
  <conditionalFormatting sqref="X10 X13:X22 W11:W22">
    <cfRule type="cellIs" dxfId="1082" priority="7" operator="equal">
      <formula>"EN TERMINO"</formula>
    </cfRule>
    <cfRule type="cellIs" dxfId="1081" priority="8" operator="equal">
      <formula>"CUMPLIDA"</formula>
    </cfRule>
    <cfRule type="cellIs" dxfId="1080" priority="9" operator="equal">
      <formula>"VENCIDA"</formula>
    </cfRule>
  </conditionalFormatting>
  <conditionalFormatting sqref="W10">
    <cfRule type="cellIs" dxfId="1079" priority="4" operator="equal">
      <formula>"EN TERMINO"</formula>
    </cfRule>
    <cfRule type="cellIs" dxfId="1078" priority="5" operator="equal">
      <formula>"CUMPLIDA"</formula>
    </cfRule>
    <cfRule type="cellIs" dxfId="1077" priority="6" operator="equal">
      <formula>"VENCIDA"</formula>
    </cfRule>
  </conditionalFormatting>
  <conditionalFormatting sqref="X11:X12">
    <cfRule type="cellIs" dxfId="1076" priority="1" operator="equal">
      <formula>"EN TERMINO"</formula>
    </cfRule>
    <cfRule type="cellIs" dxfId="1075" priority="2" operator="equal">
      <formula>"CUMPLIDA"</formula>
    </cfRule>
    <cfRule type="cellIs" dxfId="1074" priority="3" operator="equal">
      <formula>"VENCIDA"</formula>
    </cfRule>
  </conditionalFormatting>
  <dataValidations xWindow="668" yWindow="249" count="11">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H319 H66:H75 H377:H380 H355 H124:H129 H51:H52 H78:H101 H55:H63">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J391 J319 J124:J129">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I124:I129 I319">
      <formula1>1900/1/1</formula1>
      <formula2>3000/1/1</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G30 G124:G129 G55 G41">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E158 E243:E246 F124:F129 F391 F65 E37">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E377:E380 E408 E304:E306 E301 E336:E337 E150:E157 E348:E349 E295:E297 E309:E313 E405 E317 E144:E146 E124:E129 E230:E239 E247 E241:E242 E340:E343 E319 E200 E166:E179 E208 E188 E211:E213 E217:E224 E385:E398 E24:E48">
      <formula1>0</formula1>
      <formula2>390</formula2>
    </dataValidation>
    <dataValidation type="textLength" allowBlank="1" showInputMessage="1" error="Escriba un texto  Maximo 390 Caracteres" promptTitle="Cualquier contenido Maximo 390 Caracteres" prompt=" Registre aspectos importantes a considerar. (MÁX. 390 CARACTERES)" sqref="T405 T336:T337 T332 T340:T344 T348">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B301:C301 B309 B385:B398 C340:C350 B340:B343 B348:B35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D301 D290:D293 D295:D297 D304 D336 D103 D252:D253 D230 D269 D385:D398 D232:D243 D247:D250 D217:D224 D332:D333 D340:D347 D349:D350 D144:D156 D188:D189 D313 C309:D309 D208 D211:D213 D273:D288 D166:D179 D124 D126 D128 D55">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K375:K380 K351:K352 K124:K129 K55">
      <formula1>-2147483647</formula1>
      <formula2>2147483647</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A385:A398">
      <formula1>0</formula1>
      <formula2>9</formula2>
    </dataValidation>
  </dataValidations>
  <hyperlinks>
    <hyperlink ref="B316" location="_ftn1" display="_ftn1"/>
  </hyperlinks>
  <printOptions horizontalCentered="1"/>
  <pageMargins left="0.19685039370078741" right="0.19685039370078741" top="0.19685039370078741" bottom="0.19685039370078741" header="0" footer="0.19685039370078741"/>
  <pageSetup paperSize="14" scale="34" orientation="landscape" horizontalDpi="1200" verticalDpi="1200" r:id="rId1"/>
  <rowBreaks count="30" manualBreakCount="30">
    <brk id="77" max="23" man="1"/>
    <brk id="84" max="23" man="1"/>
    <brk id="91" max="23" man="1"/>
    <brk id="98" max="23" man="1"/>
    <brk id="106" max="23" man="1"/>
    <brk id="113" max="23" man="1"/>
    <brk id="120" max="23" man="1"/>
    <brk id="128" max="23" man="1"/>
    <brk id="136" max="23" man="1"/>
    <brk id="143" max="23" man="1"/>
    <brk id="154" max="23" man="1"/>
    <brk id="166" max="23" man="1"/>
    <brk id="174" max="16383" man="1"/>
    <brk id="194" max="23" man="1"/>
    <brk id="222" max="23" man="1"/>
    <brk id="251" max="23" man="1"/>
    <brk id="256" max="23" man="1"/>
    <brk id="263" max="23" man="1"/>
    <brk id="283" max="23" man="1"/>
    <brk id="289" max="23" man="1"/>
    <brk id="298" max="23" man="1"/>
    <brk id="301" max="23" man="1"/>
    <brk id="324" max="16383" man="1"/>
    <brk id="332" max="23" man="1"/>
    <brk id="337" max="23" man="1"/>
    <brk id="363" max="16383" man="1"/>
    <brk id="370" max="16383" man="1"/>
    <brk id="383" max="16383" man="1"/>
    <brk id="398" max="16383" man="1"/>
    <brk id="406" max="16383" man="1"/>
  </rowBreaks>
  <colBreaks count="1" manualBreakCount="1">
    <brk id="2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view="pageBreakPreview" topLeftCell="A53" zoomScale="60" zoomScaleNormal="70" workbookViewId="0">
      <selection activeCell="D12" sqref="D12"/>
    </sheetView>
  </sheetViews>
  <sheetFormatPr baseColWidth="10" defaultRowHeight="15"/>
  <cols>
    <col min="1" max="1" width="12.42578125" customWidth="1"/>
    <col min="2" max="2" width="45.28515625" customWidth="1"/>
    <col min="4" max="4" width="18.42578125" customWidth="1"/>
    <col min="5" max="5" width="26.5703125" customWidth="1"/>
    <col min="6" max="6" width="44.28515625" customWidth="1"/>
    <col min="7" max="7" width="21.7109375" customWidth="1"/>
    <col min="8" max="8" width="16.140625" customWidth="1"/>
    <col min="9" max="9" width="16.85546875" customWidth="1"/>
    <col min="10" max="10" width="13.7109375" customWidth="1"/>
    <col min="12" max="12" width="19.85546875" customWidth="1"/>
    <col min="15" max="19" width="0" hidden="1" customWidth="1"/>
    <col min="20" max="20" width="37.85546875" customWidth="1"/>
    <col min="21" max="22" width="0" hidden="1" customWidth="1"/>
    <col min="23" max="23" width="16.42578125" customWidth="1"/>
    <col min="24" max="24" width="16.7109375" customWidth="1"/>
  </cols>
  <sheetData>
    <row r="1" spans="1:24" s="31" customFormat="1" ht="18.75">
      <c r="A1" s="713" t="s">
        <v>0</v>
      </c>
      <c r="B1" s="714"/>
      <c r="C1" s="714"/>
      <c r="D1" s="714"/>
      <c r="E1" s="714"/>
      <c r="F1" s="714"/>
      <c r="G1" s="714"/>
      <c r="H1" s="714"/>
      <c r="I1" s="714"/>
      <c r="J1" s="714"/>
      <c r="K1" s="714"/>
      <c r="L1" s="714"/>
      <c r="M1" s="714"/>
      <c r="N1" s="714"/>
      <c r="O1" s="714"/>
      <c r="P1" s="714"/>
      <c r="Q1" s="714"/>
      <c r="R1" s="714"/>
      <c r="S1" s="714"/>
      <c r="T1" s="315" t="s">
        <v>1</v>
      </c>
      <c r="U1" s="316"/>
      <c r="V1" s="316"/>
      <c r="W1" s="317"/>
      <c r="X1" s="318"/>
    </row>
    <row r="2" spans="1:24" s="31" customFormat="1" ht="18.75">
      <c r="A2" s="715" t="s">
        <v>2</v>
      </c>
      <c r="B2" s="716"/>
      <c r="C2" s="716"/>
      <c r="D2" s="716"/>
      <c r="E2" s="716"/>
      <c r="F2" s="716"/>
      <c r="G2" s="716"/>
      <c r="H2" s="716"/>
      <c r="I2" s="716"/>
      <c r="J2" s="716"/>
      <c r="K2" s="716"/>
      <c r="L2" s="716"/>
      <c r="M2" s="716"/>
      <c r="N2" s="716"/>
      <c r="O2" s="716"/>
      <c r="P2" s="716"/>
      <c r="Q2" s="716"/>
      <c r="R2" s="716"/>
      <c r="S2" s="716"/>
      <c r="T2" s="319">
        <f ca="1">TODAY()</f>
        <v>43495</v>
      </c>
      <c r="U2" s="151"/>
      <c r="V2" s="151"/>
      <c r="W2" s="320"/>
      <c r="X2" s="321"/>
    </row>
    <row r="3" spans="1:24" s="31" customFormat="1" ht="18.75">
      <c r="A3" s="715" t="s">
        <v>4</v>
      </c>
      <c r="B3" s="716"/>
      <c r="C3" s="716"/>
      <c r="D3" s="716"/>
      <c r="E3" s="716"/>
      <c r="F3" s="716"/>
      <c r="G3" s="716"/>
      <c r="H3" s="716"/>
      <c r="I3" s="716"/>
      <c r="J3" s="716"/>
      <c r="K3" s="716"/>
      <c r="L3" s="716"/>
      <c r="M3" s="716"/>
      <c r="N3" s="716"/>
      <c r="O3" s="716"/>
      <c r="P3" s="716"/>
      <c r="Q3" s="716"/>
      <c r="R3" s="716"/>
      <c r="S3" s="716"/>
      <c r="T3" s="151"/>
      <c r="U3" s="151"/>
      <c r="V3" s="151"/>
      <c r="W3" s="320"/>
      <c r="X3" s="321"/>
    </row>
    <row r="4" spans="1:24" s="59" customFormat="1" ht="18.75">
      <c r="A4" s="717" t="s">
        <v>5</v>
      </c>
      <c r="B4" s="718"/>
      <c r="C4" s="718"/>
      <c r="D4" s="718"/>
      <c r="E4" s="718"/>
      <c r="F4" s="718"/>
      <c r="G4" s="718"/>
      <c r="H4" s="718"/>
      <c r="I4" s="718"/>
      <c r="J4" s="718"/>
      <c r="K4" s="718"/>
      <c r="L4" s="718"/>
      <c r="M4" s="718"/>
      <c r="N4" s="718"/>
      <c r="O4" s="718"/>
      <c r="P4" s="718"/>
      <c r="Q4" s="718"/>
      <c r="R4" s="718"/>
      <c r="S4" s="718"/>
      <c r="T4" s="322"/>
      <c r="U4" s="322"/>
      <c r="V4" s="322"/>
      <c r="W4" s="322"/>
      <c r="X4" s="323"/>
    </row>
    <row r="5" spans="1:24" s="59" customFormat="1" ht="29.25" customHeight="1">
      <c r="A5" s="719" t="s">
        <v>688</v>
      </c>
      <c r="B5" s="720"/>
      <c r="C5" s="720"/>
      <c r="D5" s="720"/>
      <c r="E5" s="720"/>
      <c r="F5" s="720"/>
      <c r="G5" s="720"/>
      <c r="H5" s="720"/>
      <c r="I5" s="720"/>
      <c r="J5" s="720"/>
      <c r="K5" s="720"/>
      <c r="L5" s="720"/>
      <c r="M5" s="720"/>
      <c r="N5" s="720"/>
      <c r="O5" s="720"/>
      <c r="P5" s="720"/>
      <c r="Q5" s="720"/>
      <c r="R5" s="720"/>
      <c r="S5" s="720"/>
      <c r="T5" s="720"/>
      <c r="U5" s="720"/>
      <c r="V5" s="720"/>
      <c r="W5" s="720"/>
      <c r="X5" s="721"/>
    </row>
    <row r="6" spans="1:24" s="59" customFormat="1" ht="21" customHeight="1">
      <c r="A6" s="722" t="s">
        <v>1737</v>
      </c>
      <c r="B6" s="723"/>
      <c r="C6" s="723"/>
      <c r="D6" s="723"/>
      <c r="E6" s="723"/>
      <c r="F6" s="723"/>
      <c r="G6" s="723"/>
      <c r="H6" s="723"/>
      <c r="I6" s="723"/>
      <c r="J6" s="723"/>
      <c r="K6" s="723"/>
      <c r="L6" s="723"/>
      <c r="M6" s="723"/>
      <c r="N6" s="723"/>
      <c r="O6" s="723"/>
      <c r="P6" s="723"/>
      <c r="Q6" s="723"/>
      <c r="R6" s="723"/>
      <c r="S6" s="723"/>
      <c r="T6" s="723"/>
      <c r="U6" s="723"/>
      <c r="V6" s="723"/>
      <c r="W6" s="723"/>
      <c r="X6" s="724"/>
    </row>
    <row r="7" spans="1:24">
      <c r="A7" s="725"/>
      <c r="B7" s="726"/>
      <c r="C7" s="60"/>
      <c r="D7" s="61">
        <f ca="1">TODAY()</f>
        <v>43495</v>
      </c>
      <c r="E7" s="62"/>
      <c r="F7" s="62"/>
      <c r="G7" s="62"/>
      <c r="H7" s="63"/>
      <c r="I7" s="62"/>
      <c r="J7" s="685"/>
      <c r="K7" s="685"/>
      <c r="L7" s="64"/>
      <c r="M7" s="62"/>
      <c r="N7" s="65"/>
      <c r="O7" s="64"/>
      <c r="P7" s="64"/>
      <c r="Q7" s="64"/>
      <c r="R7" s="66">
        <f ca="1">TODAY()</f>
        <v>43495</v>
      </c>
      <c r="S7" s="66"/>
      <c r="T7" s="64"/>
      <c r="U7" s="64"/>
      <c r="V7" s="64"/>
      <c r="W7" s="64"/>
      <c r="X7" s="67"/>
    </row>
    <row r="8" spans="1:24" ht="27.75" customHeight="1">
      <c r="A8" s="693" t="s">
        <v>6</v>
      </c>
      <c r="B8" s="693" t="s">
        <v>7</v>
      </c>
      <c r="C8" s="693" t="s">
        <v>8</v>
      </c>
      <c r="D8" s="693" t="s">
        <v>9</v>
      </c>
      <c r="E8" s="693" t="s">
        <v>10</v>
      </c>
      <c r="F8" s="693" t="s">
        <v>11</v>
      </c>
      <c r="G8" s="693" t="s">
        <v>12</v>
      </c>
      <c r="H8" s="693" t="s">
        <v>13</v>
      </c>
      <c r="I8" s="693" t="s">
        <v>14</v>
      </c>
      <c r="J8" s="693" t="s">
        <v>15</v>
      </c>
      <c r="K8" s="693" t="s">
        <v>16</v>
      </c>
      <c r="L8" s="693" t="s">
        <v>17</v>
      </c>
      <c r="M8" s="693" t="s">
        <v>18</v>
      </c>
      <c r="N8" s="693" t="s">
        <v>19</v>
      </c>
      <c r="O8" s="693" t="s">
        <v>20</v>
      </c>
      <c r="P8" s="693" t="s">
        <v>21</v>
      </c>
      <c r="Q8" s="693" t="s">
        <v>22</v>
      </c>
      <c r="R8" s="697" t="s">
        <v>23</v>
      </c>
      <c r="S8" s="697"/>
      <c r="T8" s="693" t="s">
        <v>24</v>
      </c>
      <c r="U8" s="435"/>
      <c r="V8" s="435"/>
      <c r="W8" s="693" t="s">
        <v>25</v>
      </c>
      <c r="X8" s="693" t="s">
        <v>26</v>
      </c>
    </row>
    <row r="9" spans="1:24" ht="20.25" customHeight="1">
      <c r="A9" s="694"/>
      <c r="B9" s="694"/>
      <c r="C9" s="694"/>
      <c r="D9" s="694"/>
      <c r="E9" s="694"/>
      <c r="F9" s="694"/>
      <c r="G9" s="694"/>
      <c r="H9" s="694"/>
      <c r="I9" s="694"/>
      <c r="J9" s="694"/>
      <c r="K9" s="694"/>
      <c r="L9" s="694"/>
      <c r="M9" s="694"/>
      <c r="N9" s="694"/>
      <c r="O9" s="694"/>
      <c r="P9" s="694"/>
      <c r="Q9" s="694"/>
      <c r="R9" s="436" t="s">
        <v>27</v>
      </c>
      <c r="S9" s="436" t="s">
        <v>28</v>
      </c>
      <c r="T9" s="694"/>
      <c r="U9" s="437"/>
      <c r="V9" s="437"/>
      <c r="W9" s="694"/>
      <c r="X9" s="694"/>
    </row>
    <row r="10" spans="1:24" s="31" customFormat="1" ht="33" customHeight="1">
      <c r="A10" s="197" t="s">
        <v>1648</v>
      </c>
      <c r="B10" s="197"/>
      <c r="C10" s="198"/>
      <c r="D10" s="197"/>
      <c r="E10" s="197"/>
      <c r="F10" s="199"/>
      <c r="G10" s="199"/>
      <c r="H10" s="199"/>
      <c r="I10" s="200"/>
      <c r="J10" s="200"/>
      <c r="K10" s="201"/>
      <c r="L10" s="202"/>
      <c r="M10" s="202"/>
      <c r="N10" s="203"/>
      <c r="O10" s="201"/>
      <c r="P10" s="201"/>
      <c r="Q10" s="201"/>
      <c r="R10" s="202"/>
      <c r="S10" s="202"/>
      <c r="T10" s="202"/>
      <c r="U10" s="202"/>
      <c r="V10" s="202"/>
      <c r="W10" s="202"/>
      <c r="X10" s="204"/>
    </row>
    <row r="11" spans="1:24" s="31" customFormat="1" ht="333.75" customHeight="1">
      <c r="A11" s="510">
        <v>1</v>
      </c>
      <c r="B11" s="378" t="s">
        <v>1705</v>
      </c>
      <c r="C11" s="509" t="s">
        <v>1508</v>
      </c>
      <c r="D11" s="509" t="s">
        <v>1649</v>
      </c>
      <c r="E11" s="269" t="s">
        <v>1650</v>
      </c>
      <c r="F11" s="269" t="s">
        <v>1651</v>
      </c>
      <c r="G11" s="509" t="s">
        <v>1652</v>
      </c>
      <c r="H11" s="190">
        <v>5</v>
      </c>
      <c r="I11" s="191">
        <f>+DEFINITIVO!I24</f>
        <v>43342</v>
      </c>
      <c r="J11" s="191">
        <f>+DEFINITIVO!J24</f>
        <v>43646</v>
      </c>
      <c r="K11" s="192">
        <f t="shared" ref="K11:K21" si="0">(+J11-I11)/7</f>
        <v>43.428571428571431</v>
      </c>
      <c r="L11" s="511" t="s">
        <v>1653</v>
      </c>
      <c r="M11" s="511">
        <f>+DEFINITIVO!M24</f>
        <v>0</v>
      </c>
      <c r="N11" s="194">
        <f>IF(M11/H11&gt;1,1,+M11/H11)</f>
        <v>0</v>
      </c>
      <c r="O11" s="192">
        <f>+K11*N11</f>
        <v>0</v>
      </c>
      <c r="P11" s="192">
        <f ca="1">IF(J11&lt;=$R$7,O11,0)</f>
        <v>0</v>
      </c>
      <c r="Q11" s="192">
        <f ca="1">IF($R$7&gt;=J11,K11,0)</f>
        <v>0</v>
      </c>
      <c r="R11" s="192"/>
      <c r="S11" s="511"/>
      <c r="T11" s="195" t="str">
        <f>+DEFINITIVO!T24</f>
        <v>ESTRATEGIA GEL - VIGENCIA 2017</v>
      </c>
      <c r="U11" s="511">
        <f>IF(N11=100%,2,0)</f>
        <v>0</v>
      </c>
      <c r="V11" s="384">
        <f ca="1">IF(J11&lt;$T$2,0,1)</f>
        <v>1</v>
      </c>
      <c r="W11" s="511" t="str">
        <f ca="1">IF(U11+V11&gt;1,"CUMPLIDA",IF(V11=1,"EN TERMINO","VENCIDA"))</f>
        <v>EN TERMINO</v>
      </c>
      <c r="X11" s="511" t="str">
        <f ca="1">IF(W11="CUMPLIDA","CUMPLIDA",IF(W11="EN TERMINO","EN TERMINO","VENCIDA"))</f>
        <v>EN TERMINO</v>
      </c>
    </row>
    <row r="12" spans="1:24" s="31" customFormat="1" ht="209.25" customHeight="1">
      <c r="A12" s="510">
        <v>2</v>
      </c>
      <c r="B12" s="509" t="s">
        <v>1706</v>
      </c>
      <c r="C12" s="509" t="s">
        <v>1654</v>
      </c>
      <c r="D12" s="509" t="s">
        <v>1649</v>
      </c>
      <c r="E12" s="269" t="s">
        <v>1655</v>
      </c>
      <c r="F12" s="509" t="s">
        <v>1802</v>
      </c>
      <c r="G12" s="509" t="s">
        <v>1652</v>
      </c>
      <c r="H12" s="190">
        <v>3</v>
      </c>
      <c r="I12" s="191">
        <f>+DEFINITIVO!I25</f>
        <v>43332</v>
      </c>
      <c r="J12" s="191">
        <f>+DEFINITIVO!J25</f>
        <v>43646</v>
      </c>
      <c r="K12" s="192">
        <f t="shared" si="0"/>
        <v>44.857142857142854</v>
      </c>
      <c r="L12" s="511" t="s">
        <v>1653</v>
      </c>
      <c r="M12" s="511">
        <f>+DEFINITIVO!M25</f>
        <v>0</v>
      </c>
      <c r="N12" s="194">
        <f>IF(M12/H12&gt;1,1,+M12/H12)</f>
        <v>0</v>
      </c>
      <c r="O12" s="192">
        <f t="shared" ref="O12:O21" si="1">+K12*N12</f>
        <v>0</v>
      </c>
      <c r="P12" s="192">
        <f t="shared" ref="P12:P21" ca="1" si="2">IF(J12&lt;=$R$7,O12,0)</f>
        <v>0</v>
      </c>
      <c r="Q12" s="192">
        <f t="shared" ref="Q12:Q21" ca="1" si="3">IF($R$7&gt;=J12,K12,0)</f>
        <v>0</v>
      </c>
      <c r="R12" s="192"/>
      <c r="S12" s="511"/>
      <c r="T12" s="195" t="str">
        <f>+DEFINITIVO!T25</f>
        <v>ESTRATEGIA GEL - VIGENCIA 2017</v>
      </c>
      <c r="U12" s="511">
        <f t="shared" ref="U12:U21" si="4">IF(N12=100%,2,0)</f>
        <v>0</v>
      </c>
      <c r="V12" s="384">
        <f t="shared" ref="V12:V21" ca="1" si="5">IF(J12&lt;$T$2,0,1)</f>
        <v>1</v>
      </c>
      <c r="W12" s="511" t="str">
        <f ca="1">IF(U12+V12&gt;1,"CUMPLIDA",IF(V12=1,"EN TERMINO","VENCIDA"))</f>
        <v>EN TERMINO</v>
      </c>
      <c r="X12" s="511" t="str">
        <f ca="1">IF(W12="CUMPLIDA","CUMPLIDA",IF(W12="EN TERMINO","EN TERMINO","VENCIDA"))</f>
        <v>EN TERMINO</v>
      </c>
    </row>
    <row r="13" spans="1:24" s="31" customFormat="1" ht="338.25" customHeight="1">
      <c r="A13" s="512">
        <v>3</v>
      </c>
      <c r="B13" s="398" t="s">
        <v>1707</v>
      </c>
      <c r="C13" s="523" t="s">
        <v>699</v>
      </c>
      <c r="D13" s="509" t="s">
        <v>1649</v>
      </c>
      <c r="E13" s="269" t="s">
        <v>1656</v>
      </c>
      <c r="F13" s="509" t="s">
        <v>1803</v>
      </c>
      <c r="G13" s="508" t="s">
        <v>1657</v>
      </c>
      <c r="H13" s="190">
        <v>2</v>
      </c>
      <c r="I13" s="191">
        <f>+DEFINITIVO!I26</f>
        <v>43344</v>
      </c>
      <c r="J13" s="191">
        <f>+DEFINITIVO!J26</f>
        <v>43544</v>
      </c>
      <c r="K13" s="192">
        <f t="shared" si="0"/>
        <v>28.571428571428573</v>
      </c>
      <c r="L13" s="341" t="s">
        <v>1658</v>
      </c>
      <c r="M13" s="511">
        <f>+DEFINITIVO!M26</f>
        <v>0</v>
      </c>
      <c r="N13" s="194">
        <f>IF(M13/H13&gt;1,1,+M13/H13)</f>
        <v>0</v>
      </c>
      <c r="O13" s="192">
        <f t="shared" si="1"/>
        <v>0</v>
      </c>
      <c r="P13" s="192">
        <f t="shared" ca="1" si="2"/>
        <v>0</v>
      </c>
      <c r="Q13" s="192">
        <f t="shared" ca="1" si="3"/>
        <v>0</v>
      </c>
      <c r="R13" s="192"/>
      <c r="S13" s="511"/>
      <c r="T13" s="195" t="str">
        <f>+DEFINITIVO!T26</f>
        <v>ESTRATEGIA GEL - VIGENCIA 2017</v>
      </c>
      <c r="U13" s="511">
        <f t="shared" si="4"/>
        <v>0</v>
      </c>
      <c r="V13" s="384">
        <f t="shared" ca="1" si="5"/>
        <v>1</v>
      </c>
      <c r="W13" s="511" t="str">
        <f t="shared" ref="W13:W21" ca="1" si="6">IF(U13+V13&gt;1,"CUMPLIDA",IF(V13=1,"EN TERMINO","VENCIDA"))</f>
        <v>EN TERMINO</v>
      </c>
      <c r="X13" s="511" t="str">
        <f t="shared" ref="X13:X21" ca="1" si="7">IF(W13="CUMPLIDA","CUMPLIDA",IF(W13="EN TERMINO","EN TERMINO","VENCIDA"))</f>
        <v>EN TERMINO</v>
      </c>
    </row>
    <row r="14" spans="1:24" s="31" customFormat="1" ht="333" customHeight="1">
      <c r="A14" s="510">
        <v>4</v>
      </c>
      <c r="B14" s="398" t="s">
        <v>1708</v>
      </c>
      <c r="C14" s="523" t="s">
        <v>1659</v>
      </c>
      <c r="D14" s="509" t="s">
        <v>1649</v>
      </c>
      <c r="E14" s="269" t="s">
        <v>1656</v>
      </c>
      <c r="F14" s="524" t="s">
        <v>1651</v>
      </c>
      <c r="G14" s="509" t="s">
        <v>1652</v>
      </c>
      <c r="H14" s="190">
        <v>3</v>
      </c>
      <c r="I14" s="191">
        <f>+DEFINITIVO!I27</f>
        <v>43346</v>
      </c>
      <c r="J14" s="191">
        <f>+DEFINITIVO!J27</f>
        <v>43524</v>
      </c>
      <c r="K14" s="192">
        <f t="shared" si="0"/>
        <v>25.428571428571427</v>
      </c>
      <c r="L14" s="511" t="s">
        <v>1660</v>
      </c>
      <c r="M14" s="511">
        <f>+DEFINITIVO!M27</f>
        <v>0</v>
      </c>
      <c r="N14" s="194">
        <f t="shared" ref="N14:N21" si="8">IF(M14/H14&gt;1,1,+M14/H14)</f>
        <v>0</v>
      </c>
      <c r="O14" s="192">
        <f t="shared" si="1"/>
        <v>0</v>
      </c>
      <c r="P14" s="192">
        <f t="shared" ca="1" si="2"/>
        <v>0</v>
      </c>
      <c r="Q14" s="192">
        <f t="shared" ca="1" si="3"/>
        <v>0</v>
      </c>
      <c r="R14" s="192"/>
      <c r="S14" s="511"/>
      <c r="T14" s="195" t="str">
        <f>+DEFINITIVO!T27</f>
        <v>ESTRATEGIA GEL - VIGENCIA 2017</v>
      </c>
      <c r="U14" s="511">
        <f t="shared" si="4"/>
        <v>0</v>
      </c>
      <c r="V14" s="384">
        <f t="shared" ca="1" si="5"/>
        <v>1</v>
      </c>
      <c r="W14" s="511" t="str">
        <f t="shared" ca="1" si="6"/>
        <v>EN TERMINO</v>
      </c>
      <c r="X14" s="511" t="str">
        <f t="shared" ca="1" si="7"/>
        <v>EN TERMINO</v>
      </c>
    </row>
    <row r="15" spans="1:24" s="31" customFormat="1" ht="210">
      <c r="A15" s="510">
        <v>6</v>
      </c>
      <c r="B15" s="398" t="s">
        <v>1710</v>
      </c>
      <c r="C15" s="509" t="s">
        <v>1664</v>
      </c>
      <c r="D15" s="509" t="s">
        <v>1649</v>
      </c>
      <c r="E15" s="269" t="s">
        <v>1656</v>
      </c>
      <c r="F15" s="526" t="s">
        <v>1731</v>
      </c>
      <c r="G15" s="509" t="s">
        <v>1652</v>
      </c>
      <c r="H15" s="190">
        <v>4</v>
      </c>
      <c r="I15" s="191">
        <f>+DEFINITIVO!I29</f>
        <v>43342</v>
      </c>
      <c r="J15" s="191">
        <f>+DEFINITIVO!J29</f>
        <v>43666</v>
      </c>
      <c r="K15" s="192">
        <f t="shared" si="0"/>
        <v>46.285714285714285</v>
      </c>
      <c r="L15" s="511" t="s">
        <v>1660</v>
      </c>
      <c r="M15" s="511">
        <f>+DEFINITIVO!M29</f>
        <v>0</v>
      </c>
      <c r="N15" s="194">
        <f t="shared" si="8"/>
        <v>0</v>
      </c>
      <c r="O15" s="192">
        <f t="shared" si="1"/>
        <v>0</v>
      </c>
      <c r="P15" s="192">
        <f t="shared" ca="1" si="2"/>
        <v>0</v>
      </c>
      <c r="Q15" s="192">
        <f t="shared" ca="1" si="3"/>
        <v>0</v>
      </c>
      <c r="R15" s="192"/>
      <c r="S15" s="511"/>
      <c r="T15" s="195" t="str">
        <f>+DEFINITIVO!T29</f>
        <v>ESTRATEGIA GEL - VIGENCIA 2017</v>
      </c>
      <c r="U15" s="511">
        <f t="shared" si="4"/>
        <v>0</v>
      </c>
      <c r="V15" s="384">
        <f t="shared" ca="1" si="5"/>
        <v>1</v>
      </c>
      <c r="W15" s="511" t="str">
        <f t="shared" ca="1" si="6"/>
        <v>EN TERMINO</v>
      </c>
      <c r="X15" s="511" t="str">
        <f t="shared" ca="1" si="7"/>
        <v>EN TERMINO</v>
      </c>
    </row>
    <row r="16" spans="1:24" s="31" customFormat="1" ht="304.5" customHeight="1">
      <c r="A16" s="510">
        <v>9</v>
      </c>
      <c r="B16" s="398" t="s">
        <v>1713</v>
      </c>
      <c r="C16" s="509" t="s">
        <v>1668</v>
      </c>
      <c r="D16" s="509" t="s">
        <v>1649</v>
      </c>
      <c r="E16" s="269" t="s">
        <v>1672</v>
      </c>
      <c r="F16" s="509" t="s">
        <v>1673</v>
      </c>
      <c r="G16" s="509" t="s">
        <v>1652</v>
      </c>
      <c r="H16" s="190">
        <v>3</v>
      </c>
      <c r="I16" s="191">
        <f>+DEFINITIVO!I32</f>
        <v>43333</v>
      </c>
      <c r="J16" s="191">
        <f>+DEFINITIVO!J32</f>
        <v>43666</v>
      </c>
      <c r="K16" s="192">
        <f t="shared" si="0"/>
        <v>47.571428571428569</v>
      </c>
      <c r="L16" s="511" t="s">
        <v>1660</v>
      </c>
      <c r="M16" s="511">
        <f>+DEFINITIVO!M32</f>
        <v>0</v>
      </c>
      <c r="N16" s="194">
        <f t="shared" si="8"/>
        <v>0</v>
      </c>
      <c r="O16" s="192">
        <f t="shared" si="1"/>
        <v>0</v>
      </c>
      <c r="P16" s="192">
        <f t="shared" ca="1" si="2"/>
        <v>0</v>
      </c>
      <c r="Q16" s="192">
        <f t="shared" ca="1" si="3"/>
        <v>0</v>
      </c>
      <c r="R16" s="192"/>
      <c r="S16" s="511"/>
      <c r="T16" s="195" t="str">
        <f>+DEFINITIVO!T32</f>
        <v>ESTRATEGIA GEL - VIGENCIA 2017</v>
      </c>
      <c r="U16" s="511">
        <f t="shared" si="4"/>
        <v>0</v>
      </c>
      <c r="V16" s="384">
        <f t="shared" ca="1" si="5"/>
        <v>1</v>
      </c>
      <c r="W16" s="511" t="str">
        <f t="shared" ca="1" si="6"/>
        <v>EN TERMINO</v>
      </c>
      <c r="X16" s="511" t="str">
        <f t="shared" ca="1" si="7"/>
        <v>EN TERMINO</v>
      </c>
    </row>
    <row r="17" spans="1:24" s="31" customFormat="1" ht="341.25" customHeight="1">
      <c r="A17" s="510">
        <v>10</v>
      </c>
      <c r="B17" s="398" t="s">
        <v>1714</v>
      </c>
      <c r="C17" s="509" t="s">
        <v>1664</v>
      </c>
      <c r="D17" s="509" t="s">
        <v>1649</v>
      </c>
      <c r="E17" s="269" t="s">
        <v>1674</v>
      </c>
      <c r="F17" s="509" t="s">
        <v>1804</v>
      </c>
      <c r="G17" s="509" t="s">
        <v>1652</v>
      </c>
      <c r="H17" s="190">
        <v>3</v>
      </c>
      <c r="I17" s="191">
        <f>+DEFINITIVO!I33</f>
        <v>43434</v>
      </c>
      <c r="J17" s="191">
        <f>+DEFINITIVO!J33</f>
        <v>43707</v>
      </c>
      <c r="K17" s="192">
        <f t="shared" si="0"/>
        <v>39</v>
      </c>
      <c r="L17" s="511" t="s">
        <v>1660</v>
      </c>
      <c r="M17" s="511">
        <f>+DEFINITIVO!M33</f>
        <v>0</v>
      </c>
      <c r="N17" s="194">
        <f t="shared" si="8"/>
        <v>0</v>
      </c>
      <c r="O17" s="192">
        <f t="shared" si="1"/>
        <v>0</v>
      </c>
      <c r="P17" s="192">
        <f t="shared" ca="1" si="2"/>
        <v>0</v>
      </c>
      <c r="Q17" s="192">
        <f t="shared" ca="1" si="3"/>
        <v>0</v>
      </c>
      <c r="R17" s="192"/>
      <c r="S17" s="511"/>
      <c r="T17" s="195" t="str">
        <f>+DEFINITIVO!T33</f>
        <v xml:space="preserve">ESTRATEGIA GEL - VIGENCIA 2017
Mediante radicado 20193070007103 del 18/01/2019
1) Se está formulando los requisitos para conformar la capacidad de Arquitectura, roles, responsabilidades, agenda etc. 2) Se está haciendo contacto con MINTIC para el acompañamiento en el proceso de entendimiento e implementación de la política. 3) Se está construyendo la matriz de Sistemas de información vs. procesos de la institución.
Se requiere ampliar el plazo de cumplimiento de la actividad, toda vez que con el cambio de la política de "ser Gobierno en Línea a Gobierno Digital (Decreto 1008 de 2018)" y la reestructuración de sus componentes, se requiere realizar análisis de impacto para determinar roles, responsabilidades, indicadores y estructura del área de TI. </v>
      </c>
      <c r="U17" s="511">
        <f t="shared" si="4"/>
        <v>0</v>
      </c>
      <c r="V17" s="384">
        <f t="shared" ca="1" si="5"/>
        <v>1</v>
      </c>
      <c r="W17" s="511" t="str">
        <f t="shared" ca="1" si="6"/>
        <v>EN TERMINO</v>
      </c>
      <c r="X17" s="511" t="str">
        <f t="shared" ca="1" si="7"/>
        <v>EN TERMINO</v>
      </c>
    </row>
    <row r="18" spans="1:24" s="31" customFormat="1" ht="408.75" customHeight="1">
      <c r="A18" s="510">
        <v>13</v>
      </c>
      <c r="B18" s="398" t="s">
        <v>1717</v>
      </c>
      <c r="C18" s="509" t="s">
        <v>1678</v>
      </c>
      <c r="D18" s="509" t="s">
        <v>1649</v>
      </c>
      <c r="E18" s="269" t="s">
        <v>1669</v>
      </c>
      <c r="F18" s="509" t="s">
        <v>1805</v>
      </c>
      <c r="G18" s="509" t="s">
        <v>1652</v>
      </c>
      <c r="H18" s="190">
        <v>3</v>
      </c>
      <c r="I18" s="191">
        <f>+DEFINITIVO!I36</f>
        <v>43302</v>
      </c>
      <c r="J18" s="191">
        <f>+DEFINITIVO!J36</f>
        <v>43666</v>
      </c>
      <c r="K18" s="192">
        <f t="shared" si="0"/>
        <v>52</v>
      </c>
      <c r="L18" s="525" t="s">
        <v>1681</v>
      </c>
      <c r="M18" s="511">
        <f>+DEFINITIVO!M36</f>
        <v>0</v>
      </c>
      <c r="N18" s="194">
        <f t="shared" si="8"/>
        <v>0</v>
      </c>
      <c r="O18" s="192">
        <f t="shared" si="1"/>
        <v>0</v>
      </c>
      <c r="P18" s="192">
        <f t="shared" ca="1" si="2"/>
        <v>0</v>
      </c>
      <c r="Q18" s="192">
        <f t="shared" ca="1" si="3"/>
        <v>0</v>
      </c>
      <c r="R18" s="192"/>
      <c r="S18" s="511"/>
      <c r="T18" s="195" t="str">
        <f>+DEFINITIVO!T36</f>
        <v>ESTRATEGIA GEL - VIGENCIA 2017</v>
      </c>
      <c r="U18" s="511">
        <f t="shared" si="4"/>
        <v>0</v>
      </c>
      <c r="V18" s="384">
        <f t="shared" ca="1" si="5"/>
        <v>1</v>
      </c>
      <c r="W18" s="511" t="str">
        <f t="shared" ca="1" si="6"/>
        <v>EN TERMINO</v>
      </c>
      <c r="X18" s="511" t="str">
        <f t="shared" ca="1" si="7"/>
        <v>EN TERMINO</v>
      </c>
    </row>
    <row r="19" spans="1:24" s="31" customFormat="1" ht="239.25" customHeight="1">
      <c r="A19" s="510">
        <v>18</v>
      </c>
      <c r="B19" s="398" t="s">
        <v>1722</v>
      </c>
      <c r="C19" s="509" t="s">
        <v>1508</v>
      </c>
      <c r="D19" s="509" t="s">
        <v>1649</v>
      </c>
      <c r="E19" s="527" t="s">
        <v>1687</v>
      </c>
      <c r="F19" s="509" t="s">
        <v>1688</v>
      </c>
      <c r="G19" s="528" t="s">
        <v>1689</v>
      </c>
      <c r="H19" s="190">
        <v>3</v>
      </c>
      <c r="I19" s="191">
        <f>+DEFINITIVO!I41</f>
        <v>43302</v>
      </c>
      <c r="J19" s="191">
        <f>+DEFINITIVO!J41</f>
        <v>43666</v>
      </c>
      <c r="K19" s="192">
        <f t="shared" si="0"/>
        <v>52</v>
      </c>
      <c r="L19" s="341" t="s">
        <v>1690</v>
      </c>
      <c r="M19" s="511">
        <f>+DEFINITIVO!M41</f>
        <v>0</v>
      </c>
      <c r="N19" s="194">
        <f>IF(M19/H19&gt;1,1,+M19/H19)</f>
        <v>0</v>
      </c>
      <c r="O19" s="192">
        <f t="shared" si="1"/>
        <v>0</v>
      </c>
      <c r="P19" s="192">
        <f t="shared" ca="1" si="2"/>
        <v>0</v>
      </c>
      <c r="Q19" s="192">
        <f t="shared" ca="1" si="3"/>
        <v>0</v>
      </c>
      <c r="R19" s="192"/>
      <c r="S19" s="511"/>
      <c r="T19" s="195" t="str">
        <f>+DEFINITIVO!T41</f>
        <v>ESTRATEGIA GEL - VIGENCIA 2017</v>
      </c>
      <c r="U19" s="511">
        <f t="shared" si="4"/>
        <v>0</v>
      </c>
      <c r="V19" s="384">
        <f t="shared" ca="1" si="5"/>
        <v>1</v>
      </c>
      <c r="W19" s="511" t="str">
        <f t="shared" ca="1" si="6"/>
        <v>EN TERMINO</v>
      </c>
      <c r="X19" s="511" t="str">
        <f t="shared" ca="1" si="7"/>
        <v>EN TERMINO</v>
      </c>
    </row>
    <row r="20" spans="1:24" s="31" customFormat="1" ht="301.5" customHeight="1">
      <c r="A20" s="510">
        <v>19</v>
      </c>
      <c r="B20" s="398" t="s">
        <v>1723</v>
      </c>
      <c r="C20" s="509" t="s">
        <v>1678</v>
      </c>
      <c r="D20" s="509" t="s">
        <v>1649</v>
      </c>
      <c r="E20" s="269" t="s">
        <v>1691</v>
      </c>
      <c r="F20" s="509" t="s">
        <v>1692</v>
      </c>
      <c r="G20" s="509" t="s">
        <v>1652</v>
      </c>
      <c r="H20" s="190">
        <v>5</v>
      </c>
      <c r="I20" s="191">
        <f>+DEFINITIVO!I42</f>
        <v>43302</v>
      </c>
      <c r="J20" s="191">
        <f>+DEFINITIVO!J42</f>
        <v>43666</v>
      </c>
      <c r="K20" s="192">
        <f t="shared" si="0"/>
        <v>52</v>
      </c>
      <c r="L20" s="511" t="s">
        <v>1660</v>
      </c>
      <c r="M20" s="511">
        <f>+DEFINITIVO!M42</f>
        <v>0</v>
      </c>
      <c r="N20" s="194">
        <f t="shared" si="8"/>
        <v>0</v>
      </c>
      <c r="O20" s="192">
        <f t="shared" si="1"/>
        <v>0</v>
      </c>
      <c r="P20" s="192">
        <f t="shared" ca="1" si="2"/>
        <v>0</v>
      </c>
      <c r="Q20" s="192">
        <f t="shared" ca="1" si="3"/>
        <v>0</v>
      </c>
      <c r="R20" s="192"/>
      <c r="S20" s="511"/>
      <c r="T20" s="195" t="str">
        <f>+DEFINITIVO!T42</f>
        <v>ESTRATEGIA GEL - VIGENCIA 2017</v>
      </c>
      <c r="U20" s="511">
        <f t="shared" si="4"/>
        <v>0</v>
      </c>
      <c r="V20" s="384">
        <f t="shared" ca="1" si="5"/>
        <v>1</v>
      </c>
      <c r="W20" s="511" t="str">
        <f t="shared" ca="1" si="6"/>
        <v>EN TERMINO</v>
      </c>
      <c r="X20" s="511" t="str">
        <f t="shared" ca="1" si="7"/>
        <v>EN TERMINO</v>
      </c>
    </row>
    <row r="21" spans="1:24" s="31" customFormat="1" ht="283.5" customHeight="1">
      <c r="A21" s="512">
        <v>20</v>
      </c>
      <c r="B21" s="398" t="s">
        <v>1724</v>
      </c>
      <c r="C21" s="509" t="s">
        <v>1508</v>
      </c>
      <c r="D21" s="509" t="s">
        <v>1649</v>
      </c>
      <c r="E21" s="527" t="s">
        <v>1693</v>
      </c>
      <c r="F21" s="509" t="s">
        <v>1694</v>
      </c>
      <c r="G21" s="528" t="s">
        <v>1689</v>
      </c>
      <c r="H21" s="190">
        <v>3</v>
      </c>
      <c r="I21" s="191">
        <f>+DEFINITIVO!I43</f>
        <v>43302</v>
      </c>
      <c r="J21" s="191">
        <f>+DEFINITIVO!J43</f>
        <v>43666</v>
      </c>
      <c r="K21" s="192">
        <f t="shared" si="0"/>
        <v>52</v>
      </c>
      <c r="L21" s="341" t="s">
        <v>1658</v>
      </c>
      <c r="M21" s="511">
        <f>+DEFINITIVO!M43</f>
        <v>0</v>
      </c>
      <c r="N21" s="194">
        <f t="shared" si="8"/>
        <v>0</v>
      </c>
      <c r="O21" s="192">
        <f t="shared" si="1"/>
        <v>0</v>
      </c>
      <c r="P21" s="192">
        <f t="shared" ca="1" si="2"/>
        <v>0</v>
      </c>
      <c r="Q21" s="192">
        <f t="shared" ca="1" si="3"/>
        <v>0</v>
      </c>
      <c r="R21" s="192"/>
      <c r="S21" s="511"/>
      <c r="T21" s="195" t="str">
        <f>+DEFINITIVO!T43</f>
        <v>ESTRATEGIA GEL - VIGENCIA 2017</v>
      </c>
      <c r="U21" s="511">
        <f t="shared" si="4"/>
        <v>0</v>
      </c>
      <c r="V21" s="384">
        <f t="shared" ca="1" si="5"/>
        <v>1</v>
      </c>
      <c r="W21" s="511" t="str">
        <f t="shared" ca="1" si="6"/>
        <v>EN TERMINO</v>
      </c>
      <c r="X21" s="511" t="str">
        <f t="shared" ca="1" si="7"/>
        <v>EN TERMINO</v>
      </c>
    </row>
    <row r="22" spans="1:24">
      <c r="A22" s="197" t="s">
        <v>1771</v>
      </c>
      <c r="B22" s="197"/>
      <c r="C22" s="198"/>
      <c r="D22" s="197"/>
      <c r="E22" s="197"/>
      <c r="F22" s="199"/>
      <c r="G22" s="199"/>
      <c r="H22" s="199"/>
      <c r="I22" s="200"/>
      <c r="J22" s="200"/>
      <c r="K22" s="201"/>
      <c r="L22" s="202"/>
      <c r="M22" s="202"/>
      <c r="N22" s="203"/>
      <c r="O22" s="201"/>
      <c r="P22" s="201"/>
      <c r="Q22" s="201"/>
      <c r="R22" s="202"/>
      <c r="S22" s="202"/>
      <c r="T22" s="202"/>
      <c r="U22" s="202"/>
      <c r="V22" s="202"/>
      <c r="W22" s="401"/>
      <c r="X22" s="402"/>
    </row>
    <row r="23" spans="1:24" ht="247.5" customHeight="1">
      <c r="A23" s="413">
        <v>2</v>
      </c>
      <c r="B23" s="460" t="s">
        <v>1773</v>
      </c>
      <c r="C23" s="415" t="s">
        <v>360</v>
      </c>
      <c r="D23" s="444" t="s">
        <v>1515</v>
      </c>
      <c r="E23" s="445" t="s">
        <v>1516</v>
      </c>
      <c r="F23" s="415" t="s">
        <v>1517</v>
      </c>
      <c r="G23" s="415" t="s">
        <v>1518</v>
      </c>
      <c r="H23" s="446">
        <v>1</v>
      </c>
      <c r="I23" s="443">
        <f>DEFINITIVO!I53</f>
        <v>43296</v>
      </c>
      <c r="J23" s="443">
        <f>DEFINITIVO!J53</f>
        <v>43600</v>
      </c>
      <c r="K23" s="419">
        <f>+(J23-I23)/7</f>
        <v>43.428571428571431</v>
      </c>
      <c r="L23" s="415" t="s">
        <v>1519</v>
      </c>
      <c r="M23" s="420">
        <f>DEFINITIVO!M53</f>
        <v>0</v>
      </c>
      <c r="N23" s="421">
        <f>IF(M23/H23&gt;1,1,+M23/H23)</f>
        <v>0</v>
      </c>
      <c r="O23" s="419">
        <f>+K23*N23</f>
        <v>0</v>
      </c>
      <c r="P23" s="419" t="e">
        <f>IF(J23&lt;=OAJ!#REF!,O23,0)</f>
        <v>#REF!</v>
      </c>
      <c r="Q23" s="419" t="e">
        <f>IF(OAJ!#REF!&gt;=J23,K23,0)</f>
        <v>#REF!</v>
      </c>
      <c r="R23" s="419"/>
      <c r="S23" s="420"/>
      <c r="T23" s="371" t="str">
        <f>DEFINITIVO!T53</f>
        <v>VIGENCIA 2017 AUD FINANCIERA</v>
      </c>
      <c r="U23" s="420">
        <f>IF(N23=100%,2,0)</f>
        <v>0</v>
      </c>
      <c r="V23" s="423">
        <f ca="1">IF(J23&lt;OAJ!$T$2,0,1)</f>
        <v>1</v>
      </c>
      <c r="W23" s="420" t="str">
        <f ca="1">IF(U23+V23&gt;1,"CUMPLIDA",IF(V23=1,"EN TERMINO","VENCIDA"))</f>
        <v>EN TERMINO</v>
      </c>
      <c r="X23" s="420" t="str">
        <f ca="1">IF(W23="CUMPLIDA","CUMPLIDA",IF(W23="EN TERMINO","EN TERMINO","VENCIDA"))</f>
        <v>EN TERMINO</v>
      </c>
    </row>
    <row r="24" spans="1:24" ht="310.5" customHeight="1">
      <c r="A24" s="447">
        <v>3</v>
      </c>
      <c r="B24" s="460" t="s">
        <v>1774</v>
      </c>
      <c r="C24" s="415" t="s">
        <v>1508</v>
      </c>
      <c r="D24" s="444" t="s">
        <v>1520</v>
      </c>
      <c r="E24" s="448" t="s">
        <v>1521</v>
      </c>
      <c r="F24" s="415" t="s">
        <v>1522</v>
      </c>
      <c r="G24" s="415" t="s">
        <v>1523</v>
      </c>
      <c r="H24" s="446">
        <v>1</v>
      </c>
      <c r="I24" s="443">
        <f>DEFINITIVO!I54</f>
        <v>43296</v>
      </c>
      <c r="J24" s="443">
        <f>DEFINITIVO!J54</f>
        <v>43600</v>
      </c>
      <c r="K24" s="419">
        <f>+(J24-I24)/7</f>
        <v>43.428571428571431</v>
      </c>
      <c r="L24" s="415" t="s">
        <v>1519</v>
      </c>
      <c r="M24" s="420">
        <f>DEFINITIVO!M54</f>
        <v>0</v>
      </c>
      <c r="N24" s="421">
        <f>IF(M24/H24&gt;1,1,+M24/H24)</f>
        <v>0</v>
      </c>
      <c r="O24" s="419">
        <f>+K24*N24</f>
        <v>0</v>
      </c>
      <c r="P24" s="419" t="e">
        <f>IF(J24&lt;=OAJ!#REF!,O24,0)</f>
        <v>#REF!</v>
      </c>
      <c r="Q24" s="419" t="e">
        <f>IF(OAJ!#REF!&gt;=J24,K24,0)</f>
        <v>#REF!</v>
      </c>
      <c r="R24" s="419"/>
      <c r="S24" s="420"/>
      <c r="T24" s="371" t="str">
        <f>DEFINITIVO!T54</f>
        <v>VIGENCIA 2017 AUD FINANCIERA</v>
      </c>
      <c r="U24" s="420">
        <f>IF(N24=100%,2,0)</f>
        <v>0</v>
      </c>
      <c r="V24" s="423">
        <f ca="1">IF(J24&lt;OAJ!$T$2,0,1)</f>
        <v>1</v>
      </c>
      <c r="W24" s="420" t="str">
        <f ca="1">IF(U24+V24&gt;1,"CUMPLIDA",IF(V24=1,"EN TERMINO","VENCIDA"))</f>
        <v>EN TERMINO</v>
      </c>
      <c r="X24" s="420" t="str">
        <f ca="1">IF(W24="CUMPLIDA","CUMPLIDA",IF(W24="EN TERMINO","EN TERMINO","VENCIDA"))</f>
        <v>EN TERMINO</v>
      </c>
    </row>
    <row r="25" spans="1:24">
      <c r="A25" s="68" t="s">
        <v>694</v>
      </c>
      <c r="B25" s="68"/>
      <c r="C25" s="69"/>
      <c r="D25" s="68"/>
      <c r="E25" s="68"/>
      <c r="F25" s="70"/>
      <c r="G25" s="70"/>
      <c r="H25" s="70"/>
      <c r="I25" s="71"/>
      <c r="J25" s="71"/>
      <c r="K25" s="72"/>
      <c r="L25" s="73"/>
      <c r="M25" s="73"/>
      <c r="N25" s="74"/>
      <c r="O25" s="72"/>
      <c r="P25" s="72"/>
      <c r="Q25" s="72"/>
      <c r="R25" s="73"/>
      <c r="S25" s="73"/>
      <c r="T25" s="73"/>
      <c r="U25" s="73"/>
      <c r="V25" s="73"/>
      <c r="W25" s="73"/>
      <c r="X25" s="75"/>
    </row>
    <row r="26" spans="1:24" ht="114.75">
      <c r="A26" s="915">
        <v>21</v>
      </c>
      <c r="B26" s="854" t="s">
        <v>703</v>
      </c>
      <c r="C26" s="854" t="s">
        <v>360</v>
      </c>
      <c r="D26" s="854" t="s">
        <v>704</v>
      </c>
      <c r="E26" s="854" t="s">
        <v>705</v>
      </c>
      <c r="F26" s="442" t="s">
        <v>706</v>
      </c>
      <c r="G26" s="463" t="s">
        <v>707</v>
      </c>
      <c r="H26" s="463">
        <v>2</v>
      </c>
      <c r="I26" s="443">
        <f>DEFINITIVO!I158</f>
        <v>43039</v>
      </c>
      <c r="J26" s="443">
        <f>DEFINITIVO!J158</f>
        <v>43159</v>
      </c>
      <c r="K26" s="419">
        <f t="shared" ref="K26:K34" si="9">(+J26-I26)/7</f>
        <v>17.142857142857142</v>
      </c>
      <c r="L26" s="420" t="s">
        <v>708</v>
      </c>
      <c r="M26" s="420">
        <f>DEFINITIVO!M158</f>
        <v>2</v>
      </c>
      <c r="N26" s="421">
        <f t="shared" ref="N26:N35" si="10">IF(M26/H26&gt;1,1,+M26/H26)</f>
        <v>1</v>
      </c>
      <c r="O26" s="419">
        <f t="shared" ref="O26:O35" si="11">+K26*N26</f>
        <v>17.142857142857142</v>
      </c>
      <c r="P26" s="419">
        <f t="shared" ref="P26:P35" ca="1" si="12">IF(J26&lt;=$R$7,O26,0)</f>
        <v>17.142857142857142</v>
      </c>
      <c r="Q26" s="419">
        <f t="shared" ref="Q26:Q35" ca="1" si="13">IF($R$7&gt;=J26,K26,0)</f>
        <v>17.142857142857142</v>
      </c>
      <c r="R26" s="419"/>
      <c r="S26" s="420"/>
      <c r="T26" s="422" t="str">
        <f>DEFINITIVO!T158</f>
        <v>PLAN VIGENCIA 2016
En los comites de desarrollo administrativo de mayo, septiembre, noviembre y el extraordinario de diciembre se presentaron las metas que presentaban rezagos y cada uno de los gerentes de meta explica el porqué del atraso y el compromiso para superarlo; esto queda contemplado en las actas de cada comité.</v>
      </c>
      <c r="U26" s="131">
        <f t="shared" ref="U26:U35" si="14">IF(N26=100%,2,0)</f>
        <v>2</v>
      </c>
      <c r="V26" s="131">
        <f t="shared" ref="V26:V35" ca="1" si="15">IF(J26&lt;$T$2,0,1)</f>
        <v>0</v>
      </c>
      <c r="W26" s="131" t="str">
        <f t="shared" ref="W26:W35" ca="1" si="16">IF(U26+V26&gt;1,"CUMPLIDA",IF(V26=1,"EN TERMINO","VENCIDA"))</f>
        <v>CUMPLIDA</v>
      </c>
      <c r="X26" s="883" t="str">
        <f ca="1">IF(W26&amp;W27&amp;W28&amp;W29="CUMPLIDA","CUMPLIDA",IF(OR(W26="VENCIDA",W27="VENCIDA",W28="VENCIDA",W29="VENCIDA"),"VENCIDA",IF(U26+U27+U28+U29=8,"CUMPLIDA","EN TERMINO")))</f>
        <v>CUMPLIDA</v>
      </c>
    </row>
    <row r="27" spans="1:24" ht="63.75">
      <c r="A27" s="919"/>
      <c r="B27" s="854"/>
      <c r="C27" s="854"/>
      <c r="D27" s="854"/>
      <c r="E27" s="854"/>
      <c r="F27" s="442" t="s">
        <v>709</v>
      </c>
      <c r="G27" s="463" t="s">
        <v>710</v>
      </c>
      <c r="H27" s="463">
        <v>2</v>
      </c>
      <c r="I27" s="443">
        <f>DEFINITIVO!I159</f>
        <v>43039</v>
      </c>
      <c r="J27" s="443">
        <f>DEFINITIVO!J159</f>
        <v>43159</v>
      </c>
      <c r="K27" s="419">
        <f t="shared" si="9"/>
        <v>17.142857142857142</v>
      </c>
      <c r="L27" s="420" t="s">
        <v>711</v>
      </c>
      <c r="M27" s="420">
        <f>DEFINITIVO!M159</f>
        <v>2</v>
      </c>
      <c r="N27" s="421">
        <f t="shared" si="10"/>
        <v>1</v>
      </c>
      <c r="O27" s="419">
        <f t="shared" si="11"/>
        <v>17.142857142857142</v>
      </c>
      <c r="P27" s="419">
        <f t="shared" ca="1" si="12"/>
        <v>17.142857142857142</v>
      </c>
      <c r="Q27" s="419">
        <f t="shared" ca="1" si="13"/>
        <v>17.142857142857142</v>
      </c>
      <c r="R27" s="419"/>
      <c r="S27" s="420"/>
      <c r="T27" s="422" t="str">
        <f>DEFINITIVO!T159</f>
        <v>PLAN VIGENCIA 2016
En las Actas de Comité queda contemplado el compromiso del gerente de meta para solución a la problemática que impide el cumplimiento de la meta.</v>
      </c>
      <c r="U27" s="131">
        <f t="shared" si="14"/>
        <v>2</v>
      </c>
      <c r="V27" s="131">
        <f t="shared" ca="1" si="15"/>
        <v>0</v>
      </c>
      <c r="W27" s="131" t="str">
        <f t="shared" ca="1" si="16"/>
        <v>CUMPLIDA</v>
      </c>
      <c r="X27" s="884"/>
    </row>
    <row r="28" spans="1:24" ht="51">
      <c r="A28" s="919"/>
      <c r="B28" s="854"/>
      <c r="C28" s="854"/>
      <c r="D28" s="854"/>
      <c r="E28" s="854"/>
      <c r="F28" s="442" t="s">
        <v>712</v>
      </c>
      <c r="G28" s="463" t="s">
        <v>713</v>
      </c>
      <c r="H28" s="464">
        <v>1</v>
      </c>
      <c r="I28" s="443">
        <f>DEFINITIVO!I160</f>
        <v>43039</v>
      </c>
      <c r="J28" s="443">
        <f>DEFINITIVO!J160</f>
        <v>43159</v>
      </c>
      <c r="K28" s="419">
        <f t="shared" si="9"/>
        <v>17.142857142857142</v>
      </c>
      <c r="L28" s="420" t="s">
        <v>714</v>
      </c>
      <c r="M28" s="420">
        <f>DEFINITIVO!M160</f>
        <v>1</v>
      </c>
      <c r="N28" s="421">
        <f t="shared" si="10"/>
        <v>1</v>
      </c>
      <c r="O28" s="419">
        <f t="shared" si="11"/>
        <v>17.142857142857142</v>
      </c>
      <c r="P28" s="419">
        <f t="shared" ca="1" si="12"/>
        <v>17.142857142857142</v>
      </c>
      <c r="Q28" s="419">
        <f t="shared" ca="1" si="13"/>
        <v>17.142857142857142</v>
      </c>
      <c r="R28" s="419"/>
      <c r="S28" s="420"/>
      <c r="T28" s="422" t="str">
        <f>DEFINITIVO!T160</f>
        <v>PLAN VIGENCIA 2016
Los gerentes de meta, atendiendo el compromiso establecido en los comités hacen su plan de acción para cumplir la meta</v>
      </c>
      <c r="U28" s="131">
        <f t="shared" si="14"/>
        <v>2</v>
      </c>
      <c r="V28" s="131">
        <f t="shared" ca="1" si="15"/>
        <v>0</v>
      </c>
      <c r="W28" s="131" t="str">
        <f t="shared" ca="1" si="16"/>
        <v>CUMPLIDA</v>
      </c>
      <c r="X28" s="884"/>
    </row>
    <row r="29" spans="1:24" ht="63.75">
      <c r="A29" s="916"/>
      <c r="B29" s="854"/>
      <c r="C29" s="854"/>
      <c r="D29" s="854"/>
      <c r="E29" s="854"/>
      <c r="F29" s="442" t="s">
        <v>715</v>
      </c>
      <c r="G29" s="463" t="s">
        <v>716</v>
      </c>
      <c r="H29" s="441">
        <v>2</v>
      </c>
      <c r="I29" s="443">
        <f>DEFINITIVO!I161</f>
        <v>43039</v>
      </c>
      <c r="J29" s="443">
        <f>DEFINITIVO!J161</f>
        <v>43159</v>
      </c>
      <c r="K29" s="419">
        <f t="shared" si="9"/>
        <v>17.142857142857142</v>
      </c>
      <c r="L29" s="420" t="s">
        <v>711</v>
      </c>
      <c r="M29" s="420">
        <f>DEFINITIVO!M161</f>
        <v>2</v>
      </c>
      <c r="N29" s="421">
        <f t="shared" si="10"/>
        <v>1</v>
      </c>
      <c r="O29" s="419">
        <f t="shared" si="11"/>
        <v>17.142857142857142</v>
      </c>
      <c r="P29" s="419">
        <f t="shared" ca="1" si="12"/>
        <v>17.142857142857142</v>
      </c>
      <c r="Q29" s="419">
        <f t="shared" ca="1" si="13"/>
        <v>17.142857142857142</v>
      </c>
      <c r="R29" s="419"/>
      <c r="S29" s="420"/>
      <c r="T29" s="422" t="str">
        <f>DEFINITIVO!T161</f>
        <v>PLAN VIGENCIA 2016
En cada comité se hace una presentación del avance de cada una de las metas lo que permite evidenciar el seguimiento mediante los semáforos asociados a la meta.</v>
      </c>
      <c r="U29" s="131">
        <f t="shared" si="14"/>
        <v>2</v>
      </c>
      <c r="V29" s="131">
        <f t="shared" ca="1" si="15"/>
        <v>0</v>
      </c>
      <c r="W29" s="131" t="str">
        <f t="shared" ca="1" si="16"/>
        <v>CUMPLIDA</v>
      </c>
      <c r="X29" s="885"/>
    </row>
    <row r="30" spans="1:24" ht="140.25">
      <c r="A30" s="997">
        <v>24</v>
      </c>
      <c r="B30" s="1000" t="s">
        <v>1090</v>
      </c>
      <c r="C30" s="1000" t="s">
        <v>798</v>
      </c>
      <c r="D30" s="1000" t="s">
        <v>799</v>
      </c>
      <c r="E30" s="1000" t="s">
        <v>886</v>
      </c>
      <c r="F30" s="465" t="s">
        <v>887</v>
      </c>
      <c r="G30" s="466" t="s">
        <v>576</v>
      </c>
      <c r="H30" s="466">
        <v>6</v>
      </c>
      <c r="I30" s="443">
        <f>DEFINITIVO!I167</f>
        <v>43003</v>
      </c>
      <c r="J30" s="443">
        <f>DEFINITIVO!J167</f>
        <v>43099</v>
      </c>
      <c r="K30" s="419">
        <f t="shared" si="9"/>
        <v>13.714285714285714</v>
      </c>
      <c r="L30" s="461" t="s">
        <v>806</v>
      </c>
      <c r="M30" s="420">
        <f>DEFINITIVO!M167</f>
        <v>6</v>
      </c>
      <c r="N30" s="421">
        <f t="shared" si="10"/>
        <v>1</v>
      </c>
      <c r="O30" s="419">
        <f t="shared" si="11"/>
        <v>13.714285714285714</v>
      </c>
      <c r="P30" s="419">
        <f t="shared" ca="1" si="12"/>
        <v>13.714285714285714</v>
      </c>
      <c r="Q30" s="419">
        <f t="shared" ca="1" si="13"/>
        <v>13.714285714285714</v>
      </c>
      <c r="R30" s="419"/>
      <c r="S30" s="420"/>
      <c r="T30" s="422" t="str">
        <f>DEFINITIVO!T167</f>
        <v>PLAN VIGENCIA 2016
Se actualiza de acuerdo al correo electrónico del  29 de diciembre de 2017. 6
 mesas de trabajo con las dependencias de MT y MINTIC ue se realizaron en las fechas 8 de septiembre, 10, 20, 27 de octubre, 7, 17 de noviembre y 1 de diciembre de 2017 con el acompañamiento de CINTEL en representación de MINTIC, con delegados del Ministerio y  las entidades adscritas al Sector .</v>
      </c>
      <c r="U30" s="131">
        <f t="shared" si="14"/>
        <v>2</v>
      </c>
      <c r="V30" s="131">
        <f t="shared" ca="1" si="15"/>
        <v>0</v>
      </c>
      <c r="W30" s="131" t="str">
        <f t="shared" ca="1" si="16"/>
        <v>CUMPLIDA</v>
      </c>
      <c r="X30" s="881" t="str">
        <f ca="1">IF(W30&amp;W31&amp;W32="CUMPLIDA","CUMPLIDA",IF(OR(W30="VENCIDA",W31="VENCIDA",W32="VENCIDA"),"VENCIDA",IF(U30+U31+U32=6,"CUMPLIDA","EN TERMINO")))</f>
        <v>CUMPLIDA</v>
      </c>
    </row>
    <row r="31" spans="1:24" ht="114.75">
      <c r="A31" s="998"/>
      <c r="B31" s="1001"/>
      <c r="C31" s="1001"/>
      <c r="D31" s="1001"/>
      <c r="E31" s="1001"/>
      <c r="F31" s="465" t="s">
        <v>888</v>
      </c>
      <c r="G31" s="466" t="s">
        <v>889</v>
      </c>
      <c r="H31" s="466">
        <v>1</v>
      </c>
      <c r="I31" s="443">
        <f>DEFINITIVO!I168</f>
        <v>43003</v>
      </c>
      <c r="J31" s="443">
        <f>DEFINITIVO!J168</f>
        <v>43099</v>
      </c>
      <c r="K31" s="419">
        <f t="shared" si="9"/>
        <v>13.714285714285714</v>
      </c>
      <c r="L31" s="461" t="s">
        <v>1091</v>
      </c>
      <c r="M31" s="420">
        <f>DEFINITIVO!M168</f>
        <v>1</v>
      </c>
      <c r="N31" s="421">
        <f t="shared" si="10"/>
        <v>1</v>
      </c>
      <c r="O31" s="419">
        <f t="shared" si="11"/>
        <v>13.714285714285714</v>
      </c>
      <c r="P31" s="419">
        <f t="shared" ca="1" si="12"/>
        <v>13.714285714285714</v>
      </c>
      <c r="Q31" s="419">
        <f t="shared" ca="1" si="13"/>
        <v>13.714285714285714</v>
      </c>
      <c r="R31" s="419"/>
      <c r="S31" s="420"/>
      <c r="T31" s="422" t="str">
        <f>DEFINITIVO!T168</f>
        <v>PLAN VIGENCIA 2016
1  Pliego para la consultoria de la Arquitectura Empresarial.  Se actualiza de acuerdo al correo electrónico del  29 de diciembre de 2017. Se elaboraron los documentos de estudios previo, análisis del sector, plliego de condiciones y se anexaron 3 cotizaciones</v>
      </c>
      <c r="U31" s="131">
        <f t="shared" si="14"/>
        <v>2</v>
      </c>
      <c r="V31" s="131">
        <f t="shared" ca="1" si="15"/>
        <v>0</v>
      </c>
      <c r="W31" s="131" t="str">
        <f t="shared" ca="1" si="16"/>
        <v>CUMPLIDA</v>
      </c>
      <c r="X31" s="881"/>
    </row>
    <row r="32" spans="1:24" ht="89.25">
      <c r="A32" s="999"/>
      <c r="B32" s="1002"/>
      <c r="C32" s="1002"/>
      <c r="D32" s="1002"/>
      <c r="E32" s="1002"/>
      <c r="F32" s="462" t="s">
        <v>800</v>
      </c>
      <c r="G32" s="461" t="s">
        <v>801</v>
      </c>
      <c r="H32" s="466">
        <v>1</v>
      </c>
      <c r="I32" s="443">
        <f>DEFINITIVO!I169</f>
        <v>43003</v>
      </c>
      <c r="J32" s="443">
        <f>DEFINITIVO!J169</f>
        <v>43099</v>
      </c>
      <c r="K32" s="419">
        <f t="shared" si="9"/>
        <v>13.714285714285714</v>
      </c>
      <c r="L32" s="461" t="s">
        <v>1092</v>
      </c>
      <c r="M32" s="420">
        <f>DEFINITIVO!M169</f>
        <v>1</v>
      </c>
      <c r="N32" s="421">
        <f t="shared" si="10"/>
        <v>1</v>
      </c>
      <c r="O32" s="419">
        <f t="shared" si="11"/>
        <v>13.714285714285714</v>
      </c>
      <c r="P32" s="419">
        <f t="shared" ca="1" si="12"/>
        <v>13.714285714285714</v>
      </c>
      <c r="Q32" s="419">
        <f t="shared" ca="1" si="13"/>
        <v>13.714285714285714</v>
      </c>
      <c r="R32" s="419"/>
      <c r="S32" s="420"/>
      <c r="T32" s="422" t="str">
        <f>DEFINITIVO!T169</f>
        <v>PLAN VIGENCIA 2016
Se tiene "Informe de Diagnóstico de Tecnologias de la Información" remitido a la Oficina Asesora de Planeación mediante Memorando No. 20174020225583 del 29 de Diciembre por el Asesor Técnico de ITS.</v>
      </c>
      <c r="U32" s="131">
        <f t="shared" si="14"/>
        <v>2</v>
      </c>
      <c r="V32" s="131">
        <f t="shared" ca="1" si="15"/>
        <v>0</v>
      </c>
      <c r="W32" s="131" t="str">
        <f t="shared" ca="1" si="16"/>
        <v>CUMPLIDA</v>
      </c>
      <c r="X32" s="881"/>
    </row>
    <row r="33" spans="1:24" ht="76.5">
      <c r="A33" s="997">
        <v>25</v>
      </c>
      <c r="B33" s="1000" t="s">
        <v>1796</v>
      </c>
      <c r="C33" s="1000" t="s">
        <v>699</v>
      </c>
      <c r="D33" s="1000" t="s">
        <v>700</v>
      </c>
      <c r="E33" s="1000" t="s">
        <v>1122</v>
      </c>
      <c r="F33" s="1000" t="s">
        <v>802</v>
      </c>
      <c r="G33" s="461" t="s">
        <v>803</v>
      </c>
      <c r="H33" s="466">
        <v>1</v>
      </c>
      <c r="I33" s="443">
        <f>DEFINITIVO!I170</f>
        <v>43003</v>
      </c>
      <c r="J33" s="443">
        <f>DEFINITIVO!J170</f>
        <v>43099</v>
      </c>
      <c r="K33" s="419">
        <f t="shared" si="9"/>
        <v>13.714285714285714</v>
      </c>
      <c r="L33" s="461" t="s">
        <v>806</v>
      </c>
      <c r="M33" s="420">
        <f>DEFINITIVO!M170</f>
        <v>1</v>
      </c>
      <c r="N33" s="421">
        <f t="shared" si="10"/>
        <v>1</v>
      </c>
      <c r="O33" s="419">
        <f t="shared" si="11"/>
        <v>13.714285714285714</v>
      </c>
      <c r="P33" s="419">
        <f t="shared" ca="1" si="12"/>
        <v>13.714285714285714</v>
      </c>
      <c r="Q33" s="419">
        <f t="shared" ca="1" si="13"/>
        <v>13.714285714285714</v>
      </c>
      <c r="R33" s="419"/>
      <c r="S33" s="420"/>
      <c r="T33" s="422" t="str">
        <f>DEFINITIVO!T170</f>
        <v>PLAN VIGENCIA 2016
Documento de Nombramiento. Mediante Memorando No. 20171200377751 del 14 de septiembre de 2017 se informo a MINTIC la designación del CIO del Ministerio.</v>
      </c>
      <c r="U33" s="131">
        <f t="shared" si="14"/>
        <v>2</v>
      </c>
      <c r="V33" s="131">
        <f t="shared" ca="1" si="15"/>
        <v>0</v>
      </c>
      <c r="W33" s="131" t="str">
        <f t="shared" ca="1" si="16"/>
        <v>CUMPLIDA</v>
      </c>
      <c r="X33" s="881" t="str">
        <f ca="1">IF(W33&amp;W34&amp;W35="CUMPLIDA","CUMPLIDA",IF(OR(W33="VENCIDA",W34="VENCIDA",W35="VENCIDA"),"VENCIDA",IF(U33+U34+U35=6,"CUMPLIDA","EN TERMINO")))</f>
        <v>CUMPLIDA</v>
      </c>
    </row>
    <row r="34" spans="1:24" ht="63.75">
      <c r="A34" s="998"/>
      <c r="B34" s="1001"/>
      <c r="C34" s="1001"/>
      <c r="D34" s="1001"/>
      <c r="E34" s="1001"/>
      <c r="F34" s="1001"/>
      <c r="G34" s="461" t="s">
        <v>804</v>
      </c>
      <c r="H34" s="466">
        <v>1</v>
      </c>
      <c r="I34" s="443">
        <f>DEFINITIVO!I171</f>
        <v>43003</v>
      </c>
      <c r="J34" s="443">
        <f>DEFINITIVO!J171</f>
        <v>43099</v>
      </c>
      <c r="K34" s="419">
        <f t="shared" si="9"/>
        <v>13.714285714285714</v>
      </c>
      <c r="L34" s="461" t="s">
        <v>701</v>
      </c>
      <c r="M34" s="420">
        <f>DEFINITIVO!M171</f>
        <v>1</v>
      </c>
      <c r="N34" s="421">
        <f t="shared" si="10"/>
        <v>1</v>
      </c>
      <c r="O34" s="419">
        <f t="shared" si="11"/>
        <v>13.714285714285714</v>
      </c>
      <c r="P34" s="419">
        <f t="shared" ca="1" si="12"/>
        <v>13.714285714285714</v>
      </c>
      <c r="Q34" s="419">
        <f t="shared" ca="1" si="13"/>
        <v>13.714285714285714</v>
      </c>
      <c r="R34" s="419"/>
      <c r="S34" s="420"/>
      <c r="T34" s="422" t="str">
        <f>DEFINITIVO!T171</f>
        <v>PLAN VIGENCIA 2016
Mediante correo electrónico del 4 de Enero de 2018 MinTIC envió los documentos y productos finales del acompañamiento de arquitectura sectorial.</v>
      </c>
      <c r="U34" s="131">
        <f t="shared" si="14"/>
        <v>2</v>
      </c>
      <c r="V34" s="131">
        <f t="shared" ca="1" si="15"/>
        <v>0</v>
      </c>
      <c r="W34" s="131" t="str">
        <f t="shared" ca="1" si="16"/>
        <v>CUMPLIDA</v>
      </c>
      <c r="X34" s="881"/>
    </row>
    <row r="35" spans="1:24" ht="178.5">
      <c r="A35" s="999"/>
      <c r="B35" s="1002"/>
      <c r="C35" s="1002"/>
      <c r="D35" s="1002"/>
      <c r="E35" s="1002"/>
      <c r="F35" s="1002"/>
      <c r="G35" s="461" t="s">
        <v>805</v>
      </c>
      <c r="H35" s="466">
        <v>1</v>
      </c>
      <c r="I35" s="443">
        <f>DEFINITIVO!I172</f>
        <v>43003</v>
      </c>
      <c r="J35" s="443">
        <f>DEFINITIVO!J172</f>
        <v>43099</v>
      </c>
      <c r="K35" s="419">
        <f>(+J35-I35)/7</f>
        <v>13.714285714285714</v>
      </c>
      <c r="L35" s="461" t="s">
        <v>1093</v>
      </c>
      <c r="M35" s="420">
        <f>DEFINITIVO!M172</f>
        <v>1</v>
      </c>
      <c r="N35" s="421">
        <f t="shared" si="10"/>
        <v>1</v>
      </c>
      <c r="O35" s="419">
        <f t="shared" si="11"/>
        <v>13.714285714285714</v>
      </c>
      <c r="P35" s="419">
        <f t="shared" ca="1" si="12"/>
        <v>13.714285714285714</v>
      </c>
      <c r="Q35" s="419">
        <f t="shared" ca="1" si="13"/>
        <v>13.714285714285714</v>
      </c>
      <c r="R35" s="419"/>
      <c r="S35" s="420"/>
      <c r="T35" s="422" t="str">
        <f>DEFINITIVO!T172</f>
        <v xml:space="preserve">PLAN VIGENCIA 2016
El Ministerio adelanto el proceso  SGSI- CM-257- del 2017 donde se incluía las funciones de un oficial de seguridad; dado quelos proponontes incurrieron en errores en la presentación de la propuesta económica el proceso se declaró desierto, sin el tiempo necesario para iniciar un nuevo proceso,  ante lo cual, se asignó talento humano mediante el contrato 748 de 2017 del Ministerio de Transporte quien definió un plan de acción a ejecutar por partre del Ministerio de Transporte. </v>
      </c>
      <c r="U35" s="131">
        <f t="shared" si="14"/>
        <v>2</v>
      </c>
      <c r="V35" s="131">
        <f t="shared" ca="1" si="15"/>
        <v>0</v>
      </c>
      <c r="W35" s="131" t="str">
        <f t="shared" ca="1" si="16"/>
        <v>CUMPLIDA</v>
      </c>
      <c r="X35" s="881"/>
    </row>
    <row r="36" spans="1:24" ht="63.75">
      <c r="A36" s="915">
        <v>42</v>
      </c>
      <c r="B36" s="917" t="s">
        <v>717</v>
      </c>
      <c r="C36" s="917" t="s">
        <v>360</v>
      </c>
      <c r="D36" s="917" t="s">
        <v>718</v>
      </c>
      <c r="E36" s="442" t="s">
        <v>719</v>
      </c>
      <c r="F36" s="442" t="s">
        <v>720</v>
      </c>
      <c r="G36" s="441" t="s">
        <v>721</v>
      </c>
      <c r="H36" s="441">
        <v>1</v>
      </c>
      <c r="I36" s="443">
        <f>DEFINITIVO!I226</f>
        <v>43008</v>
      </c>
      <c r="J36" s="443">
        <f>DEFINITIVO!J226</f>
        <v>43100</v>
      </c>
      <c r="K36" s="419">
        <f>(+J36-I36)/7</f>
        <v>13.142857142857142</v>
      </c>
      <c r="L36" s="441" t="s">
        <v>701</v>
      </c>
      <c r="M36" s="420">
        <f>DEFINITIVO!M226</f>
        <v>1</v>
      </c>
      <c r="N36" s="421">
        <f>IF(M36/H36&gt;1,1,+M36/H36)</f>
        <v>1</v>
      </c>
      <c r="O36" s="419">
        <f>+K36*N36</f>
        <v>13.142857142857142</v>
      </c>
      <c r="P36" s="419">
        <f ca="1">IF(J36&lt;=$R$7,O36,0)</f>
        <v>13.142857142857142</v>
      </c>
      <c r="Q36" s="419">
        <f ca="1">IF($R$7&gt;=J36,K36,0)</f>
        <v>13.142857142857142</v>
      </c>
      <c r="R36" s="419"/>
      <c r="S36" s="420"/>
      <c r="T36" s="422" t="str">
        <f>DEFINITIVO!T226</f>
        <v>PLAN VIGENCIA 2016
La actividad se cumplió en el tiempo establecido.  La carpeta física se encuentra actualizada, en ella reposan los registros correspondientes</v>
      </c>
      <c r="U36" s="131">
        <f>IF(N36=100%,2,0)</f>
        <v>2</v>
      </c>
      <c r="V36" s="131">
        <f ca="1">IF(J36&lt;$T$2,0,1)</f>
        <v>0</v>
      </c>
      <c r="W36" s="131" t="str">
        <f ca="1">IF(U36+V36&gt;1,"CUMPLIDA",IF(V36=1,"EN TERMINO","VENCIDA"))</f>
        <v>CUMPLIDA</v>
      </c>
      <c r="X36" s="881" t="str">
        <f ca="1">IF(W36&amp;W37&amp;W38="CUMPLIDA","CUMPLIDA",IF(OR(W36="VENCIDA",W37="VENCIDA",W38="VENCIDA"),"VENCIDA",IF(U36+U37+U38=6,"CUMPLIDA","EN TERMINO")))</f>
        <v>CUMPLIDA</v>
      </c>
    </row>
    <row r="37" spans="1:24" ht="51">
      <c r="A37" s="919"/>
      <c r="B37" s="959"/>
      <c r="C37" s="959"/>
      <c r="D37" s="959"/>
      <c r="E37" s="917" t="s">
        <v>722</v>
      </c>
      <c r="F37" s="442" t="s">
        <v>723</v>
      </c>
      <c r="G37" s="441" t="s">
        <v>724</v>
      </c>
      <c r="H37" s="441">
        <v>1</v>
      </c>
      <c r="I37" s="443">
        <f>DEFINITIVO!I227</f>
        <v>43008</v>
      </c>
      <c r="J37" s="443">
        <f>DEFINITIVO!J227</f>
        <v>43069</v>
      </c>
      <c r="K37" s="419">
        <f>(+J37-I37)/7</f>
        <v>8.7142857142857135</v>
      </c>
      <c r="L37" s="441" t="s">
        <v>701</v>
      </c>
      <c r="M37" s="420">
        <f>DEFINITIVO!M227</f>
        <v>1</v>
      </c>
      <c r="N37" s="421">
        <f>IF(M37/H37&gt;1,1,+M37/H37)</f>
        <v>1</v>
      </c>
      <c r="O37" s="419">
        <f>+K37*N37</f>
        <v>8.7142857142857135</v>
      </c>
      <c r="P37" s="419">
        <f ca="1">IF(J37&lt;=$R$7,O37,0)</f>
        <v>8.7142857142857135</v>
      </c>
      <c r="Q37" s="419">
        <f ca="1">IF($R$7&gt;=J37,K37,0)</f>
        <v>8.7142857142857135</v>
      </c>
      <c r="R37" s="419"/>
      <c r="S37" s="420"/>
      <c r="T37" s="422" t="str">
        <f>DEFINITIVO!T227</f>
        <v>PLAN VIGENCIA 2016
La actividad se cumplió en el tiempo establecido.  En DARUMA se puede consultar el procedimiento actualizado</v>
      </c>
      <c r="U37" s="131">
        <f>IF(N37=100%,2,0)</f>
        <v>2</v>
      </c>
      <c r="V37" s="131">
        <f ca="1">IF(J37&lt;$T$2,0,1)</f>
        <v>0</v>
      </c>
      <c r="W37" s="131" t="str">
        <f ca="1">IF(U37+V37&gt;1,"CUMPLIDA",IF(V37=1,"EN TERMINO","VENCIDA"))</f>
        <v>CUMPLIDA</v>
      </c>
      <c r="X37" s="881"/>
    </row>
    <row r="38" spans="1:24" ht="143.25" customHeight="1">
      <c r="A38" s="916"/>
      <c r="B38" s="918"/>
      <c r="C38" s="918"/>
      <c r="D38" s="918"/>
      <c r="E38" s="918"/>
      <c r="F38" s="442" t="s">
        <v>906</v>
      </c>
      <c r="G38" s="441" t="s">
        <v>725</v>
      </c>
      <c r="H38" s="441">
        <v>1</v>
      </c>
      <c r="I38" s="443">
        <f>DEFINITIVO!I228</f>
        <v>43070</v>
      </c>
      <c r="J38" s="443">
        <f>DEFINITIVO!J228</f>
        <v>43100</v>
      </c>
      <c r="K38" s="419">
        <f>(+J38-I38)/7</f>
        <v>4.2857142857142856</v>
      </c>
      <c r="L38" s="441" t="s">
        <v>701</v>
      </c>
      <c r="M38" s="420">
        <f>DEFINITIVO!M228</f>
        <v>1</v>
      </c>
      <c r="N38" s="421">
        <f>IF(M38/H38&gt;1,1,+M38/H38)</f>
        <v>1</v>
      </c>
      <c r="O38" s="419">
        <f>+K38*N38</f>
        <v>4.2857142857142856</v>
      </c>
      <c r="P38" s="419">
        <f ca="1">IF(J38&lt;=$R$7,O38,0)</f>
        <v>4.2857142857142856</v>
      </c>
      <c r="Q38" s="419">
        <f ca="1">IF($R$7&gt;=J38,K38,0)</f>
        <v>4.2857142857142856</v>
      </c>
      <c r="R38" s="419"/>
      <c r="S38" s="420"/>
      <c r="T38" s="422" t="str">
        <f>DEFINITIVO!T228</f>
        <v>PLAN VIGENCIA 2016
La actividad se cumplió en el tiempo establecido.  En diciembre de 2017 se remitió mensaje a todos los usuarios de correo informando sobre la actualización y consulta del procedimientoconsultar el procedimiento actualizado</v>
      </c>
      <c r="U38" s="131">
        <f>IF(N38=100%,2,0)</f>
        <v>2</v>
      </c>
      <c r="V38" s="131">
        <f ca="1">IF(J38&lt;$T$2,0,1)</f>
        <v>0</v>
      </c>
      <c r="W38" s="131" t="str">
        <f ca="1">IF(U38+V38&gt;1,"CUMPLIDA",IF(V38=1,"EN TERMINO","VENCIDA"))</f>
        <v>CUMPLIDA</v>
      </c>
      <c r="X38" s="881"/>
    </row>
    <row r="39" spans="1:24">
      <c r="A39" s="68" t="s">
        <v>366</v>
      </c>
      <c r="B39" s="68"/>
      <c r="C39" s="69"/>
      <c r="D39" s="68"/>
      <c r="E39" s="68"/>
      <c r="F39" s="70"/>
      <c r="G39" s="70"/>
      <c r="H39" s="70"/>
      <c r="I39" s="93"/>
      <c r="J39" s="93"/>
      <c r="K39" s="72"/>
      <c r="L39" s="73"/>
      <c r="M39" s="73"/>
      <c r="N39" s="74"/>
      <c r="O39" s="72"/>
      <c r="P39" s="72"/>
      <c r="Q39" s="56"/>
      <c r="R39" s="73"/>
      <c r="S39" s="73"/>
      <c r="T39" s="73"/>
      <c r="U39" s="73"/>
      <c r="V39" s="73"/>
      <c r="W39" s="73"/>
      <c r="X39" s="75"/>
    </row>
    <row r="40" spans="1:24" ht="132">
      <c r="A40" s="868">
        <v>17</v>
      </c>
      <c r="B40" s="870" t="s">
        <v>372</v>
      </c>
      <c r="C40" s="870" t="s">
        <v>31</v>
      </c>
      <c r="D40" s="870" t="s">
        <v>426</v>
      </c>
      <c r="E40" s="80" t="s">
        <v>427</v>
      </c>
      <c r="F40" s="80" t="s">
        <v>428</v>
      </c>
      <c r="G40" s="76" t="s">
        <v>429</v>
      </c>
      <c r="H40" s="83">
        <v>1</v>
      </c>
      <c r="I40" s="77">
        <f>DEFINITIVO!I243</f>
        <v>42604</v>
      </c>
      <c r="J40" s="77">
        <f>DEFINITIVO!J243</f>
        <v>42643</v>
      </c>
      <c r="K40" s="78">
        <f>(+J40-I40)/7</f>
        <v>5.5714285714285712</v>
      </c>
      <c r="L40" s="131" t="s">
        <v>545</v>
      </c>
      <c r="M40" s="84">
        <f>DEFINITIVO!M243</f>
        <v>1</v>
      </c>
      <c r="N40" s="79">
        <f>IF(M40/H40&gt;1,1,+M40/H40)</f>
        <v>1</v>
      </c>
      <c r="O40" s="78">
        <f>+K40*N40</f>
        <v>5.5714285714285712</v>
      </c>
      <c r="P40" s="78">
        <f ca="1">IF(J40&lt;=$R$7,O40,0)</f>
        <v>5.5714285714285712</v>
      </c>
      <c r="Q40" s="78">
        <f ca="1">IF($R$7&gt;=J40,K40,0)</f>
        <v>5.5714285714285712</v>
      </c>
      <c r="R40" s="131"/>
      <c r="S40" s="131"/>
      <c r="T40" s="130" t="str">
        <f>DEFINITIVO!T243</f>
        <v>AUDITORIA VIGENCIA 2015
A través del desarrollo de mesas de trabajo con el Viceministerio de Transporte, el Viceministerio de Infraestructura y la Secretaría General se  ha identificado el alcance y estado actual de los compromisos definidos en el Plan Nacional de Desarrollo - PND 2014- 2018 que son de competencia del Ministerio.</v>
      </c>
      <c r="U40" s="131">
        <f>IF(N40=100%,2,0)</f>
        <v>2</v>
      </c>
      <c r="V40" s="131">
        <f ca="1">IF(J40&lt;$T$2,0,1)</f>
        <v>0</v>
      </c>
      <c r="W40" s="131" t="str">
        <f ca="1">IF(U40+V40&gt;1,"CUMPLIDA",IF(V40=1,"EN TERMINO","VENCIDA"))</f>
        <v>CUMPLIDA</v>
      </c>
      <c r="X40" s="881" t="str">
        <f ca="1">IF(W40&amp;W41&amp;W42&amp;W43&amp;W44="CUMPLIDA","CUMPLIDA",IF(OR(W40="VENCIDA",W41="VENCIDA",W42="VENCIDA",W43="VENCIDA",W44="VENCIDA"),"VENCIDA",IF(U40+U41+U42+U43+U44=10,"CUMPLIDA","EN TERMINO")))</f>
        <v>CUMPLIDA</v>
      </c>
    </row>
    <row r="41" spans="1:24" ht="336">
      <c r="A41" s="902"/>
      <c r="B41" s="874"/>
      <c r="C41" s="874"/>
      <c r="D41" s="874"/>
      <c r="E41" s="137" t="s">
        <v>430</v>
      </c>
      <c r="F41" s="137" t="s">
        <v>431</v>
      </c>
      <c r="G41" s="81" t="s">
        <v>432</v>
      </c>
      <c r="H41" s="81">
        <v>1</v>
      </c>
      <c r="I41" s="77">
        <f>DEFINITIVO!I244</f>
        <v>42604</v>
      </c>
      <c r="J41" s="77">
        <f>DEFINITIVO!J244</f>
        <v>42673</v>
      </c>
      <c r="K41" s="78">
        <f>(+J41-I41)/7</f>
        <v>9.8571428571428577</v>
      </c>
      <c r="L41" s="131" t="s">
        <v>545</v>
      </c>
      <c r="M41" s="131">
        <f>DEFINITIVO!M244</f>
        <v>1</v>
      </c>
      <c r="N41" s="79">
        <f>IF(M41/H41&gt;1,1,+M41/H41)</f>
        <v>1</v>
      </c>
      <c r="O41" s="78">
        <f>+K41*N41</f>
        <v>9.8571428571428577</v>
      </c>
      <c r="P41" s="78">
        <f ca="1">IF(J41&lt;=$R$7,O41,0)</f>
        <v>9.8571428571428577</v>
      </c>
      <c r="Q41" s="78">
        <f ca="1">IF($R$7&gt;=J41,K41,0)</f>
        <v>9.8571428571428577</v>
      </c>
      <c r="R41" s="131"/>
      <c r="S41" s="131"/>
      <c r="T41" s="163" t="str">
        <f>DEFINITIVO!T244</f>
        <v>AUDITORIA VIGENCIA 2015
Como resultado de las mesas de trabajo se ha venido complementando el Plan Estratégico Institucional y formulando una primera versión del Plan de Acción Institucional 2017.  Así mismo se han identificado los procesos y dependencias responsables de su cumplimiento, se han establecido las metas e indicadores que den cuenta del cumplimiento de tales compromisos y de acuerdo al nivel de impacto y resultado se han incorporado los compromisos del PND a cargo del Ministerio en el Plan Estratégico Institucional -PEI y/o en el Plan de Acción Institucional -PAI 2017, según sea el caso.
Se continúan adelantando mesas de trabajo para definir temas puntuales y corresponsabilidades en compromisos particulares.  Concluida esta fase de construcción colectiva con las dependencias del Ministerio, la Oficina Asesora de Planeación  presentará una propuesta de actualización del PEI y formulación del PAI 2017 para validación de los directivos y posterior aprobación del Comité Institucional de Desarrollo Administrativo.</v>
      </c>
      <c r="U41" s="131">
        <f>IF(N41=100%,2,0)</f>
        <v>2</v>
      </c>
      <c r="V41" s="131">
        <f ca="1">IF(J41&lt;$T$2,0,1)</f>
        <v>0</v>
      </c>
      <c r="W41" s="131" t="str">
        <f ca="1">IF(U41+V41&gt;1,"CUMPLIDA",IF(V41=1,"EN TERMINO","VENCIDA"))</f>
        <v>CUMPLIDA</v>
      </c>
      <c r="X41" s="881"/>
    </row>
    <row r="42" spans="1:24" ht="84">
      <c r="A42" s="902"/>
      <c r="B42" s="874"/>
      <c r="C42" s="874"/>
      <c r="D42" s="874"/>
      <c r="E42" s="137" t="s">
        <v>433</v>
      </c>
      <c r="F42" s="137" t="s">
        <v>434</v>
      </c>
      <c r="G42" s="81" t="s">
        <v>435</v>
      </c>
      <c r="H42" s="81">
        <v>1</v>
      </c>
      <c r="I42" s="77">
        <f>DEFINITIVO!I245</f>
        <v>42675</v>
      </c>
      <c r="J42" s="77">
        <f>DEFINITIVO!J245</f>
        <v>42765</v>
      </c>
      <c r="K42" s="78">
        <f>(+J42-I42)/7</f>
        <v>12.857142857142858</v>
      </c>
      <c r="L42" s="131" t="s">
        <v>545</v>
      </c>
      <c r="M42" s="164">
        <f>DEFINITIVO!M245</f>
        <v>1</v>
      </c>
      <c r="N42" s="79">
        <f>IF(M42/H42&gt;1,1,+M42/H42)</f>
        <v>1</v>
      </c>
      <c r="O42" s="78">
        <f>+K42*N42</f>
        <v>12.857142857142858</v>
      </c>
      <c r="P42" s="78">
        <f ca="1">IF(J42&lt;=$R$7,O42,0)</f>
        <v>12.857142857142858</v>
      </c>
      <c r="Q42" s="78">
        <f ca="1">IF($R$7&gt;=J42,K42,0)</f>
        <v>12.857142857142858</v>
      </c>
      <c r="R42" s="131"/>
      <c r="S42" s="131"/>
      <c r="T42" s="163" t="str">
        <f>DEFINITIVO!T245</f>
        <v>AUDITORIA VIGENCIA 2015
Plan de Acción Institucional -PAI 2017 aprobado y publicado en la página web de la entidad.</v>
      </c>
      <c r="U42" s="131">
        <f>IF(N42=100%,2,0)</f>
        <v>2</v>
      </c>
      <c r="V42" s="131">
        <f ca="1">IF(J42&lt;$T$2,0,1)</f>
        <v>0</v>
      </c>
      <c r="W42" s="131" t="str">
        <f ca="1">IF(U42+V42&gt;1,"CUMPLIDA",IF(V42=1,"EN TERMINO","VENCIDA"))</f>
        <v>CUMPLIDA</v>
      </c>
      <c r="X42" s="881"/>
    </row>
    <row r="43" spans="1:24" ht="60">
      <c r="A43" s="902"/>
      <c r="B43" s="874"/>
      <c r="C43" s="874"/>
      <c r="D43" s="871"/>
      <c r="E43" s="137" t="s">
        <v>436</v>
      </c>
      <c r="F43" s="137" t="s">
        <v>437</v>
      </c>
      <c r="G43" s="81" t="s">
        <v>438</v>
      </c>
      <c r="H43" s="81">
        <v>1</v>
      </c>
      <c r="I43" s="77">
        <f>DEFINITIVO!I246</f>
        <v>42750</v>
      </c>
      <c r="J43" s="77">
        <f>DEFINITIVO!J246</f>
        <v>42765</v>
      </c>
      <c r="K43" s="78">
        <f>(+J43-I43)/7</f>
        <v>2.1428571428571428</v>
      </c>
      <c r="L43" s="131" t="s">
        <v>545</v>
      </c>
      <c r="M43" s="164">
        <f>DEFINITIVO!M246</f>
        <v>1</v>
      </c>
      <c r="N43" s="79">
        <f>IF(M43/H43&gt;1,1,+M43/H43)</f>
        <v>1</v>
      </c>
      <c r="O43" s="78">
        <f>+K43*N43</f>
        <v>2.1428571428571428</v>
      </c>
      <c r="P43" s="78">
        <f ca="1">IF(J43&lt;=$R$7,O43,0)</f>
        <v>2.1428571428571428</v>
      </c>
      <c r="Q43" s="78">
        <f ca="1">IF($R$7&gt;=J43,K43,0)</f>
        <v>2.1428571428571428</v>
      </c>
      <c r="R43" s="131"/>
      <c r="S43" s="131"/>
      <c r="T43" s="163" t="str">
        <f>DEFINITIVO!T246</f>
        <v>AUDITORIA VIGENCIA 2015
Plan de Acción Institucional -PAI 2017 aprobado  en Comité de Desarrollo Administrativo el día 30 de enero de 2017.</v>
      </c>
      <c r="U43" s="131">
        <f>IF(N43=100%,2,0)</f>
        <v>2</v>
      </c>
      <c r="V43" s="131">
        <f ca="1">IF(J43&lt;$T$2,0,1)</f>
        <v>0</v>
      </c>
      <c r="W43" s="131" t="str">
        <f ca="1">IF(U43+V43&gt;1,"CUMPLIDA",IF(V43=1,"EN TERMINO","VENCIDA"))</f>
        <v>CUMPLIDA</v>
      </c>
      <c r="X43" s="881"/>
    </row>
    <row r="44" spans="1:24" ht="384">
      <c r="A44" s="876"/>
      <c r="B44" s="871"/>
      <c r="C44" s="871"/>
      <c r="D44" s="130" t="s">
        <v>439</v>
      </c>
      <c r="E44" s="23" t="s">
        <v>861</v>
      </c>
      <c r="F44" s="23" t="s">
        <v>862</v>
      </c>
      <c r="G44" s="24" t="s">
        <v>863</v>
      </c>
      <c r="H44" s="24">
        <v>1</v>
      </c>
      <c r="I44" s="77">
        <f>DEFINITIVO!I247</f>
        <v>42948</v>
      </c>
      <c r="J44" s="77">
        <f>DEFINITIVO!J247</f>
        <v>43312</v>
      </c>
      <c r="K44" s="78">
        <f>(+J44-I44)/7</f>
        <v>52</v>
      </c>
      <c r="L44" s="131" t="s">
        <v>864</v>
      </c>
      <c r="M44" s="164">
        <f>DEFINITIVO!M247</f>
        <v>1</v>
      </c>
      <c r="N44" s="79">
        <f>IF(M44/H44&gt;1,1,+M44/H44)</f>
        <v>1</v>
      </c>
      <c r="O44" s="78">
        <f>+K44*N44</f>
        <v>52</v>
      </c>
      <c r="P44" s="78">
        <f ca="1">IF(J44&lt;=$R$7,O44,0)</f>
        <v>52</v>
      </c>
      <c r="Q44" s="78">
        <f ca="1">IF($R$7&gt;=J44,K44,0)</f>
        <v>52</v>
      </c>
      <c r="R44" s="131"/>
      <c r="S44" s="131"/>
      <c r="T44" s="163" t="str">
        <f>DEFINITIVO!T247</f>
        <v>AUDITORIA VIGENCIA 2015
Se recopilaron como fuente  de insumos para el Plan Logístico Portuario para su respectivo análisis: 
Plan estratégico de transporte Intermodal PEIT
Plan de expansión Portuaria 3744 de 2012
Plan Maestro de Transporte Intermodal PMTI 1 
Evaluaciones Ambientales y Estratégicas. 
Información aportada por los Gerentes de los Corredores Logísticos. 
A La fecha se encuentran los documentos en proceso verificación  y análisis  de su  contenido . 
Se realizaron mesas de trabajo con DNP y Grupo de Logística para definir temática y hacer un diagnostico de los componentes del PLP. 
12/07/2018: En mesas de trabajo realizadas con el DNP se han especificado los parámetros para la elaboración del documento CONPES. Igualmente el MT realizó el análisis del contenido del documento para verificar su validez y posteriormente se remitió al DNP para su consideración, análisis y consolidación del documento final de la política nacional logística. Una vez sea publicado este documento por el DNP, será socializado a todos los interesados y participantes en su expedición por ese Departamento.</v>
      </c>
      <c r="U44" s="131">
        <f>IF(N44=100%,2,0)</f>
        <v>2</v>
      </c>
      <c r="V44" s="131">
        <f ca="1">IF(J44&lt;$T$2,0,1)</f>
        <v>0</v>
      </c>
      <c r="W44" s="131" t="str">
        <f ca="1">IF(U44+V44&gt;1,"CUMPLIDA",IF(V44=1,"EN TERMINO","VENCIDA"))</f>
        <v>CUMPLIDA</v>
      </c>
      <c r="X44" s="881"/>
    </row>
    <row r="45" spans="1:24">
      <c r="A45" s="68" t="s">
        <v>29</v>
      </c>
      <c r="B45" s="68"/>
      <c r="C45" s="69"/>
      <c r="D45" s="68"/>
      <c r="E45" s="68"/>
      <c r="F45" s="70"/>
      <c r="G45" s="70"/>
      <c r="H45" s="70"/>
      <c r="I45" s="93"/>
      <c r="J45" s="93"/>
      <c r="K45" s="72"/>
      <c r="L45" s="73"/>
      <c r="M45" s="73"/>
      <c r="N45" s="74"/>
      <c r="O45" s="72"/>
      <c r="P45" s="72"/>
      <c r="Q45" s="56"/>
      <c r="R45" s="73"/>
      <c r="S45" s="73"/>
      <c r="T45" s="73"/>
      <c r="U45" s="73"/>
      <c r="V45" s="73"/>
      <c r="W45" s="73"/>
      <c r="X45" s="75"/>
    </row>
    <row r="46" spans="1:24" ht="409.5">
      <c r="A46" s="865">
        <v>8</v>
      </c>
      <c r="B46" s="858" t="s">
        <v>60</v>
      </c>
      <c r="C46" s="858" t="s">
        <v>48</v>
      </c>
      <c r="D46" s="130" t="s">
        <v>61</v>
      </c>
      <c r="E46" s="80" t="s">
        <v>62</v>
      </c>
      <c r="F46" s="80" t="s">
        <v>63</v>
      </c>
      <c r="G46" s="76" t="s">
        <v>64</v>
      </c>
      <c r="H46" s="76">
        <v>1</v>
      </c>
      <c r="I46" s="90">
        <f>DEFINITIVO!I302</f>
        <v>42522</v>
      </c>
      <c r="J46" s="90">
        <f>DEFINITIVO!J302</f>
        <v>42643</v>
      </c>
      <c r="K46" s="78">
        <f t="shared" ref="K46:K52" si="17">(+J46-I46)/7</f>
        <v>17.285714285714285</v>
      </c>
      <c r="L46" s="131" t="s">
        <v>36</v>
      </c>
      <c r="M46" s="131">
        <f>DEFINITIVO!M302</f>
        <v>1</v>
      </c>
      <c r="N46" s="79">
        <f t="shared" ref="N46:N52" si="18">IF(M46/H46&gt;1,1,+M46/H46)</f>
        <v>1</v>
      </c>
      <c r="O46" s="78">
        <f t="shared" ref="O46:O52" si="19">+K46*N46</f>
        <v>17.285714285714285</v>
      </c>
      <c r="P46" s="78">
        <f t="shared" ref="P46:P52" ca="1" si="20">IF(J46&lt;=$R$7,O46,0)</f>
        <v>17.285714285714285</v>
      </c>
      <c r="Q46" s="78">
        <f t="shared" ref="Q46:Q52" ca="1" si="21">IF($R$7&gt;=J46,K46,0)</f>
        <v>17.285714285714285</v>
      </c>
      <c r="R46" s="131"/>
      <c r="S46" s="131"/>
      <c r="T46" s="82" t="str">
        <f>DEFINITIVO!T302</f>
        <v>PLAN VIGENCIA 2014
El Ministerio de Transporte en su plan de mejoramiento estableció como acción de mejora:  Recopilar todos los informes, actas de reuniones, actas de seguimiento, documentos técnicos para demostrar la trazabilidad y la gestión realizada durante los 3 años. Recopilar todos los informes, actas de reuniones, actas de seguimiento, documentos técnicos para demostrar la trazabilidad y la gestión realizada durante los 3 años. 
en &gt;Cumplimiento  de lo establecido presentó documento que contiene: 
" PLAN VIGENCIA 2014
1. Ficha del proyecto de inversión CICOTT
1.1. Justificación SINITT como parte del CICOTT.
1.2. Contratos/proyectos que se derivan del CICOTT.
2. CICOTT 2015
2.1. Presupuesto vigencia 2015.
2.2. Proyectos 2015
2.3. Anexo I: actas de reuniones y listas de asistencia. Decreto 2060 de 22 de octubre de 2015 y Resolución 4303 de 23 de octubre de 2015.
3. CICOTT 2016
3.1. Presupuesto vigencia 2016.
3.2. Proyectos 2016
3.3. Anexo II: actas de reuniones y listas de asistencia.
4. CICOTT 2017
4.1. Presupuesto vigencia 2017.
4.2. Proyectos propuestos 2017."</v>
      </c>
      <c r="U46" s="131">
        <f t="shared" ref="U46:U52" si="22">IF(N46=100%,2,0)</f>
        <v>2</v>
      </c>
      <c r="V46" s="131">
        <f t="shared" ref="V46:V52" ca="1" si="23">IF(J46&lt;$T$2,0,1)</f>
        <v>0</v>
      </c>
      <c r="W46" s="131" t="str">
        <f t="shared" ref="W46:W52" ca="1" si="24">IF(U46+V46&gt;1,"CUMPLIDA",IF(V46=1,"EN TERMINO","VENCIDA"))</f>
        <v>CUMPLIDA</v>
      </c>
      <c r="X46" s="881" t="str">
        <f ca="1">IF(W46&amp;W47&amp;W48&amp;W49&amp;W50&amp;W51="CUMPLIDA","CUMPLIDA",IF(OR(W46="VENCIDA",W47="VENCIDA",W48="VENCIDA",W49="VENCIDA",W50="VENCIDA",W51="VENCIDA"),"VENCIDA",IF(U46+U47+U48+U49+U50+U51=12,"CUMPLIDA","EN TERMINO")))</f>
        <v>CUMPLIDA</v>
      </c>
    </row>
    <row r="47" spans="1:24" ht="409.5">
      <c r="A47" s="865"/>
      <c r="B47" s="858"/>
      <c r="C47" s="858"/>
      <c r="D47" s="130" t="s">
        <v>65</v>
      </c>
      <c r="E47" s="130" t="s">
        <v>66</v>
      </c>
      <c r="F47" s="130" t="s">
        <v>67</v>
      </c>
      <c r="G47" s="129" t="s">
        <v>68</v>
      </c>
      <c r="H47" s="129">
        <v>2</v>
      </c>
      <c r="I47" s="90">
        <f>DEFINITIVO!I303</f>
        <v>42735</v>
      </c>
      <c r="J47" s="90">
        <f>DEFINITIVO!J303</f>
        <v>43100</v>
      </c>
      <c r="K47" s="78">
        <f t="shared" si="17"/>
        <v>52.142857142857146</v>
      </c>
      <c r="L47" s="131" t="s">
        <v>36</v>
      </c>
      <c r="M47" s="164">
        <f>DEFINITIVO!M303</f>
        <v>2</v>
      </c>
      <c r="N47" s="79">
        <f t="shared" si="18"/>
        <v>1</v>
      </c>
      <c r="O47" s="78">
        <f t="shared" si="19"/>
        <v>52.142857142857146</v>
      </c>
      <c r="P47" s="78">
        <f t="shared" ca="1" si="20"/>
        <v>52.142857142857146</v>
      </c>
      <c r="Q47" s="78">
        <f t="shared" ca="1" si="21"/>
        <v>52.142857142857146</v>
      </c>
      <c r="R47" s="131"/>
      <c r="S47" s="131"/>
      <c r="T47" s="82" t="str">
        <f>DEFINITIVO!T303</f>
        <v>PLAN VIGENCIA 2014
CUMPLIDA. Los Organismos de Tránsito vienen adelantando la migración de Información de los registros de forma simultanea y progresiva a la entrada en operación de los Registros. Así mismo se viene adelantando la migración de los registros de las Empresas Municipales de Taxi para la implementación de la Planilla Única de Viaje Ocasional Electrónica. Cabe resaltar que la migración de los datos reportados por los Organismos de Tránsito es un proceso dinámico y cerrarlo es de imposible cumplimiento.</v>
      </c>
      <c r="U47" s="131">
        <f t="shared" si="22"/>
        <v>2</v>
      </c>
      <c r="V47" s="131">
        <f t="shared" ca="1" si="23"/>
        <v>0</v>
      </c>
      <c r="W47" s="131" t="str">
        <f t="shared" ca="1" si="24"/>
        <v>CUMPLIDA</v>
      </c>
      <c r="X47" s="881"/>
    </row>
    <row r="48" spans="1:24" ht="252">
      <c r="A48" s="865"/>
      <c r="B48" s="858"/>
      <c r="C48" s="858"/>
      <c r="D48" s="858" t="s">
        <v>69</v>
      </c>
      <c r="E48" s="80" t="s">
        <v>70</v>
      </c>
      <c r="F48" s="80" t="s">
        <v>71</v>
      </c>
      <c r="G48" s="76" t="s">
        <v>72</v>
      </c>
      <c r="H48" s="76">
        <v>7</v>
      </c>
      <c r="I48" s="90">
        <f>DEFINITIVO!I304</f>
        <v>42370</v>
      </c>
      <c r="J48" s="90">
        <f>DEFINITIVO!J304</f>
        <v>42735</v>
      </c>
      <c r="K48" s="78">
        <f t="shared" si="17"/>
        <v>52.142857142857146</v>
      </c>
      <c r="L48" s="131" t="s">
        <v>59</v>
      </c>
      <c r="M48" s="164">
        <f>DEFINITIVO!M304</f>
        <v>7</v>
      </c>
      <c r="N48" s="79">
        <f t="shared" si="18"/>
        <v>1</v>
      </c>
      <c r="O48" s="78">
        <f t="shared" si="19"/>
        <v>52.142857142857146</v>
      </c>
      <c r="P48" s="78">
        <f t="shared" ca="1" si="20"/>
        <v>52.142857142857146</v>
      </c>
      <c r="Q48" s="78">
        <f t="shared" ca="1" si="21"/>
        <v>52.142857142857146</v>
      </c>
      <c r="R48" s="131"/>
      <c r="S48" s="131"/>
      <c r="T48" s="82" t="str">
        <f>DEFINITIVO!T304</f>
        <v>PLAN VIGENCIA 2014
Se aprobó el  Plan Vial Departamental - PVD del Guaviare  mediante radicado No.20165000319031 y el de Antioquia con el Radicado 201650003892816 , se  cuenta en la actualidad con  el 100% de los Planes Viales Departamentales.</v>
      </c>
      <c r="U48" s="131">
        <f t="shared" si="22"/>
        <v>2</v>
      </c>
      <c r="V48" s="131">
        <f t="shared" ca="1" si="23"/>
        <v>0</v>
      </c>
      <c r="W48" s="131" t="str">
        <f t="shared" ca="1" si="24"/>
        <v>CUMPLIDA</v>
      </c>
      <c r="X48" s="881"/>
    </row>
    <row r="49" spans="1:24" ht="252">
      <c r="A49" s="865"/>
      <c r="B49" s="858"/>
      <c r="C49" s="858"/>
      <c r="D49" s="858"/>
      <c r="E49" s="80" t="s">
        <v>70</v>
      </c>
      <c r="F49" s="80" t="s">
        <v>73</v>
      </c>
      <c r="G49" s="76" t="s">
        <v>74</v>
      </c>
      <c r="H49" s="76">
        <v>2</v>
      </c>
      <c r="I49" s="90">
        <f>DEFINITIVO!I305</f>
        <v>42401</v>
      </c>
      <c r="J49" s="90">
        <f>DEFINITIVO!J305</f>
        <v>42735</v>
      </c>
      <c r="K49" s="78">
        <f t="shared" si="17"/>
        <v>47.714285714285715</v>
      </c>
      <c r="L49" s="131" t="s">
        <v>59</v>
      </c>
      <c r="M49" s="164">
        <f>DEFINITIVO!M305</f>
        <v>2</v>
      </c>
      <c r="N49" s="79">
        <f t="shared" si="18"/>
        <v>1</v>
      </c>
      <c r="O49" s="78">
        <f t="shared" si="19"/>
        <v>47.714285714285715</v>
      </c>
      <c r="P49" s="78">
        <f t="shared" ca="1" si="20"/>
        <v>47.714285714285715</v>
      </c>
      <c r="Q49" s="78">
        <f t="shared" ca="1" si="21"/>
        <v>47.714285714285715</v>
      </c>
      <c r="R49" s="131"/>
      <c r="S49" s="131"/>
      <c r="T49" s="82" t="str">
        <f>DEFINITIVO!T305</f>
        <v>PLAN VIGENCIA 2014
La metodología de planes viales ya se tiene formulada, en cuanto a la  implementación se hará mediante resolución, la cual se encuentra en revisión por parte de la Oficina Asesora Jurídica del Ministerio de Transporte, la cual fue remitida pendiente el memorando No. 20165000250193, del 2 de noviembre de 2016.</v>
      </c>
      <c r="U49" s="131">
        <f t="shared" si="22"/>
        <v>2</v>
      </c>
      <c r="V49" s="131">
        <f t="shared" ca="1" si="23"/>
        <v>0</v>
      </c>
      <c r="W49" s="131" t="str">
        <f t="shared" ca="1" si="24"/>
        <v>CUMPLIDA</v>
      </c>
      <c r="X49" s="881"/>
    </row>
    <row r="50" spans="1:24" ht="252">
      <c r="A50" s="865"/>
      <c r="B50" s="858"/>
      <c r="C50" s="858"/>
      <c r="D50" s="858"/>
      <c r="E50" s="80" t="s">
        <v>70</v>
      </c>
      <c r="F50" s="80" t="s">
        <v>75</v>
      </c>
      <c r="G50" s="76" t="s">
        <v>76</v>
      </c>
      <c r="H50" s="76">
        <v>1</v>
      </c>
      <c r="I50" s="90">
        <f>DEFINITIVO!I306</f>
        <v>42522</v>
      </c>
      <c r="J50" s="90">
        <f>DEFINITIVO!J306</f>
        <v>42886</v>
      </c>
      <c r="K50" s="78">
        <f t="shared" si="17"/>
        <v>52</v>
      </c>
      <c r="L50" s="131" t="s">
        <v>59</v>
      </c>
      <c r="M50" s="164">
        <f>DEFINITIVO!M306</f>
        <v>1</v>
      </c>
      <c r="N50" s="79">
        <f t="shared" si="18"/>
        <v>1</v>
      </c>
      <c r="O50" s="78">
        <f t="shared" si="19"/>
        <v>52</v>
      </c>
      <c r="P50" s="78">
        <f t="shared" ca="1" si="20"/>
        <v>52</v>
      </c>
      <c r="Q50" s="78">
        <f t="shared" ca="1" si="21"/>
        <v>52</v>
      </c>
      <c r="R50" s="131"/>
      <c r="S50" s="131"/>
      <c r="T50" s="82" t="str">
        <f>DEFINITIVO!T306</f>
        <v xml:space="preserve">PLAN VIGENCIA 2014
Se elaboro propuesta de documento COMPES  - " POLÍTICA POR LA CUAL SE ADOPTA LA SEGUNDA ETAPA DEL PROGRAMA PLAN VIAL REGIONAL - PVR, Y LA METODOLOGÍA PARA FORMULAR PLANES VIALES REGIONALES DE INFRAESTRUCTURA INTERMODAL DE TRANSPORTE" </v>
      </c>
      <c r="U50" s="131">
        <f t="shared" si="22"/>
        <v>2</v>
      </c>
      <c r="V50" s="131">
        <f t="shared" ca="1" si="23"/>
        <v>0</v>
      </c>
      <c r="W50" s="131" t="str">
        <f t="shared" ca="1" si="24"/>
        <v>CUMPLIDA</v>
      </c>
      <c r="X50" s="881"/>
    </row>
    <row r="51" spans="1:24" ht="96">
      <c r="A51" s="865"/>
      <c r="B51" s="858"/>
      <c r="C51" s="858"/>
      <c r="D51" s="130" t="s">
        <v>77</v>
      </c>
      <c r="E51" s="137" t="s">
        <v>78</v>
      </c>
      <c r="F51" s="137" t="s">
        <v>79</v>
      </c>
      <c r="G51" s="81" t="s">
        <v>80</v>
      </c>
      <c r="H51" s="81">
        <v>4</v>
      </c>
      <c r="I51" s="90">
        <f>DEFINITIVO!I307</f>
        <v>42505</v>
      </c>
      <c r="J51" s="90">
        <f>DEFINITIVO!J307</f>
        <v>42760</v>
      </c>
      <c r="K51" s="78">
        <f t="shared" si="17"/>
        <v>36.428571428571431</v>
      </c>
      <c r="L51" s="131" t="s">
        <v>81</v>
      </c>
      <c r="M51" s="164">
        <f>DEFINITIVO!M307</f>
        <v>4</v>
      </c>
      <c r="N51" s="79">
        <f t="shared" si="18"/>
        <v>1</v>
      </c>
      <c r="O51" s="78">
        <f t="shared" si="19"/>
        <v>36.428571428571431</v>
      </c>
      <c r="P51" s="78">
        <f t="shared" ca="1" si="20"/>
        <v>36.428571428571431</v>
      </c>
      <c r="Q51" s="78">
        <f t="shared" ca="1" si="21"/>
        <v>36.428571428571431</v>
      </c>
      <c r="R51" s="131"/>
      <c r="S51" s="131"/>
      <c r="T51" s="82" t="str">
        <f>DEFINITIVO!T307</f>
        <v>PLAN VIGENCIA 2014
Se han presentado de manera oportuna en cumplimiento del informe de procesos del Sistema de Gestión de Calidad.</v>
      </c>
      <c r="U51" s="131">
        <f t="shared" si="22"/>
        <v>2</v>
      </c>
      <c r="V51" s="131">
        <f t="shared" ca="1" si="23"/>
        <v>0</v>
      </c>
      <c r="W51" s="131" t="str">
        <f t="shared" ca="1" si="24"/>
        <v>CUMPLIDA</v>
      </c>
      <c r="X51" s="898"/>
    </row>
    <row r="52" spans="1:24" ht="192">
      <c r="A52" s="129">
        <v>9</v>
      </c>
      <c r="B52" s="130" t="s">
        <v>82</v>
      </c>
      <c r="C52" s="130" t="s">
        <v>48</v>
      </c>
      <c r="D52" s="130" t="s">
        <v>83</v>
      </c>
      <c r="E52" s="137" t="s">
        <v>84</v>
      </c>
      <c r="F52" s="137" t="s">
        <v>85</v>
      </c>
      <c r="G52" s="81" t="s">
        <v>86</v>
      </c>
      <c r="H52" s="81">
        <v>1</v>
      </c>
      <c r="I52" s="90">
        <f>DEFINITIVO!I308</f>
        <v>42917</v>
      </c>
      <c r="J52" s="90">
        <f>DEFINITIVO!J308</f>
        <v>43281</v>
      </c>
      <c r="K52" s="78">
        <f t="shared" si="17"/>
        <v>52</v>
      </c>
      <c r="L52" s="131" t="s">
        <v>81</v>
      </c>
      <c r="M52" s="164">
        <f>DEFINITIVO!M308</f>
        <v>1</v>
      </c>
      <c r="N52" s="79">
        <f t="shared" si="18"/>
        <v>1</v>
      </c>
      <c r="O52" s="78">
        <f t="shared" si="19"/>
        <v>52</v>
      </c>
      <c r="P52" s="78">
        <f t="shared" ca="1" si="20"/>
        <v>52</v>
      </c>
      <c r="Q52" s="78">
        <f t="shared" ca="1" si="21"/>
        <v>52</v>
      </c>
      <c r="R52" s="131"/>
      <c r="S52" s="131"/>
      <c r="T52" s="82" t="str">
        <f>DEFINITIVO!T308</f>
        <v>PLAN VIGENCIA 2014
La Batería de Indicadores del Ministerio de Transporte que consolida indicadores para los 20 procesos de la entidad fue aprobado en la sesión del Comité Institucional de Gestión y Desempeño .
Con el apoyo de la Oficina de Planeación se formularon y actualizaron los indicadores para cada uno de las procesos, los cuales se encuentran formulados en el aplicativo Daruma.</v>
      </c>
      <c r="U52" s="131">
        <f t="shared" si="22"/>
        <v>2</v>
      </c>
      <c r="V52" s="131">
        <f t="shared" ca="1" si="23"/>
        <v>0</v>
      </c>
      <c r="W52" s="131" t="str">
        <f t="shared" ca="1" si="24"/>
        <v>CUMPLIDA</v>
      </c>
      <c r="X52" s="131" t="str">
        <f ca="1">IF(W52="CUMPLIDA","CUMPLIDA",IF(W52="EN TERMINO","EN TERMINO","VENCIDA"))</f>
        <v>CUMPLIDA</v>
      </c>
    </row>
    <row r="53" spans="1:24">
      <c r="A53" s="68" t="s">
        <v>283</v>
      </c>
      <c r="B53" s="68"/>
      <c r="C53" s="69"/>
      <c r="D53" s="68"/>
      <c r="E53" s="68"/>
      <c r="F53" s="70"/>
      <c r="G53" s="70"/>
      <c r="H53" s="70"/>
      <c r="I53" s="93"/>
      <c r="J53" s="93"/>
      <c r="K53" s="72"/>
      <c r="L53" s="73"/>
      <c r="M53" s="73"/>
      <c r="N53" s="74"/>
      <c r="O53" s="72"/>
      <c r="P53" s="72"/>
      <c r="Q53" s="56"/>
      <c r="R53" s="73"/>
      <c r="S53" s="73"/>
      <c r="T53" s="73"/>
      <c r="U53" s="73"/>
      <c r="V53" s="73"/>
      <c r="W53" s="73"/>
      <c r="X53" s="75"/>
    </row>
    <row r="54" spans="1:24" ht="264.75" thickBot="1">
      <c r="A54" s="138">
        <v>49</v>
      </c>
      <c r="B54" s="130" t="s">
        <v>284</v>
      </c>
      <c r="C54" s="130" t="s">
        <v>48</v>
      </c>
      <c r="D54" s="88" t="s">
        <v>285</v>
      </c>
      <c r="E54" s="137" t="s">
        <v>84</v>
      </c>
      <c r="F54" s="137" t="s">
        <v>85</v>
      </c>
      <c r="G54" s="81" t="s">
        <v>86</v>
      </c>
      <c r="H54" s="81">
        <v>1</v>
      </c>
      <c r="I54" s="90">
        <f>DEFINITIVO!I382</f>
        <v>42917</v>
      </c>
      <c r="J54" s="90">
        <f>DEFINITIVO!J382</f>
        <v>43100</v>
      </c>
      <c r="K54" s="78">
        <f>(+J54-I54)/7</f>
        <v>26.142857142857142</v>
      </c>
      <c r="L54" s="131" t="s">
        <v>939</v>
      </c>
      <c r="M54" s="131">
        <f>DEFINITIVO!M382</f>
        <v>1</v>
      </c>
      <c r="N54" s="84">
        <f>IF(M54/H54&gt;1,1,+M54/H54)</f>
        <v>1</v>
      </c>
      <c r="O54" s="78">
        <f>+K54*N54</f>
        <v>26.142857142857142</v>
      </c>
      <c r="P54" s="78">
        <f ca="1">IF(J54&lt;=$R$7,O54,0)</f>
        <v>26.142857142857142</v>
      </c>
      <c r="Q54" s="78">
        <f ca="1">IF($R$7&gt;=J54,K54,0)</f>
        <v>26.142857142857142</v>
      </c>
      <c r="R54" s="84"/>
      <c r="S54" s="84"/>
      <c r="T54" s="51" t="str">
        <f>DEFINITIVO!T382</f>
        <v xml:space="preserve">PLAN VIGENCIA 2010
Con el apoy o de la Oficina de Planeación se formularon los indicadores para cada una de las terrritoriales </v>
      </c>
      <c r="U54" s="126">
        <f>IF(N54=100%,2,0)</f>
        <v>2</v>
      </c>
      <c r="V54" s="126">
        <f ca="1">IF(J54&lt;$T$2,0,1)</f>
        <v>0</v>
      </c>
      <c r="W54" s="126" t="str">
        <f ca="1">IF(U54+V54&gt;1,"CUMPLIDA",IF(V54=1,"EN TERMINO","VENCIDA"))</f>
        <v>CUMPLIDA</v>
      </c>
      <c r="X54" s="126" t="str">
        <f ca="1">IF(W54="CUMPLIDA","CUMPLIDA",IF(W54="EN TERMINO","EN TERMINO","VENCIDA"))</f>
        <v>CUMPLIDA</v>
      </c>
    </row>
    <row r="55" spans="1:24" ht="15.75" thickBot="1">
      <c r="A55" s="99" t="s">
        <v>332</v>
      </c>
      <c r="B55" s="100"/>
      <c r="C55" s="101"/>
      <c r="D55" s="102"/>
      <c r="E55" s="102"/>
      <c r="F55" s="102"/>
      <c r="G55" s="102"/>
      <c r="H55" s="103"/>
      <c r="I55" s="102"/>
      <c r="J55" s="104"/>
      <c r="K55" s="105"/>
      <c r="L55" s="106"/>
      <c r="M55" s="107"/>
      <c r="N55" s="108">
        <f t="shared" ref="N55:S55" si="25">SUM(N26:N54)</f>
        <v>26</v>
      </c>
      <c r="O55" s="108">
        <f t="shared" si="25"/>
        <v>595.28571428571433</v>
      </c>
      <c r="P55" s="108">
        <f t="shared" ca="1" si="25"/>
        <v>595.28571428571433</v>
      </c>
      <c r="Q55" s="108">
        <f t="shared" ca="1" si="25"/>
        <v>595.28571428571433</v>
      </c>
      <c r="R55" s="108">
        <f t="shared" si="25"/>
        <v>0</v>
      </c>
      <c r="S55" s="108">
        <f t="shared" si="25"/>
        <v>0</v>
      </c>
      <c r="T55" s="41"/>
      <c r="U55" s="31"/>
      <c r="V55" s="31"/>
      <c r="W55" s="42"/>
      <c r="X55" s="43"/>
    </row>
    <row r="56" spans="1:24">
      <c r="A56" s="804"/>
      <c r="B56" s="805"/>
      <c r="C56" s="805"/>
      <c r="D56" s="805"/>
      <c r="E56" s="112"/>
      <c r="F56" s="112"/>
      <c r="G56" s="112"/>
      <c r="H56" s="112"/>
      <c r="I56" s="112"/>
      <c r="J56" s="112"/>
      <c r="K56" s="142"/>
      <c r="L56" s="44"/>
      <c r="M56" s="36"/>
      <c r="N56" s="44"/>
      <c r="O56" s="44"/>
      <c r="P56" s="44"/>
      <c r="Q56" s="44"/>
      <c r="R56" s="36"/>
      <c r="S56" s="36"/>
      <c r="T56" s="36"/>
      <c r="U56" s="31"/>
      <c r="V56" s="31"/>
      <c r="W56" s="143"/>
      <c r="X56" s="31"/>
    </row>
    <row r="57" spans="1:24" ht="18">
      <c r="A57" s="145"/>
      <c r="B57" s="563" t="s">
        <v>347</v>
      </c>
      <c r="C57" s="564" t="s">
        <v>338</v>
      </c>
      <c r="D57" s="565" t="s">
        <v>335</v>
      </c>
      <c r="E57" s="566" t="s">
        <v>341</v>
      </c>
      <c r="F57" s="567" t="s">
        <v>344</v>
      </c>
      <c r="G57" s="49"/>
      <c r="H57" s="877" t="s">
        <v>689</v>
      </c>
      <c r="I57" s="877"/>
      <c r="J57" s="49"/>
      <c r="K57" s="31"/>
      <c r="L57" s="143"/>
      <c r="M57" s="31"/>
      <c r="N57" s="143"/>
      <c r="O57" s="143"/>
      <c r="P57" s="143"/>
      <c r="Q57" s="143"/>
      <c r="R57" s="31"/>
      <c r="S57" s="31"/>
      <c r="T57" s="36"/>
      <c r="U57" s="31"/>
      <c r="V57" s="31"/>
      <c r="W57" s="143"/>
      <c r="X57" s="31"/>
    </row>
    <row r="58" spans="1:24" ht="21.75" customHeight="1">
      <c r="B58" s="561" t="s">
        <v>1739</v>
      </c>
      <c r="C58" s="324">
        <f ca="1">COUNTIF($X$11:$X$21,C$57)</f>
        <v>0</v>
      </c>
      <c r="D58" s="325">
        <f ca="1">COUNTIF($X$11:$X$21,D$57)</f>
        <v>0</v>
      </c>
      <c r="E58" s="326">
        <f ca="1">COUNTIF($X$11:$X$21,E$57)</f>
        <v>11</v>
      </c>
      <c r="F58" s="327">
        <f t="shared" ref="F58:F67" ca="1" si="26">SUM(C58:E58)</f>
        <v>11</v>
      </c>
      <c r="H58" s="48" t="s">
        <v>335</v>
      </c>
      <c r="I58" s="48">
        <f ca="1">COUNTIF($X$11:$X$54,H58)</f>
        <v>8</v>
      </c>
    </row>
    <row r="59" spans="1:24" ht="21.75" customHeight="1">
      <c r="B59" s="561" t="s">
        <v>1738</v>
      </c>
      <c r="C59" s="324">
        <f ca="1">COUNTIF($X$23:$X$24,C$57)</f>
        <v>0</v>
      </c>
      <c r="D59" s="325">
        <f ca="1">COUNTIF($X$23:$X$24,D$57)</f>
        <v>0</v>
      </c>
      <c r="E59" s="326">
        <f ca="1">COUNTIF($X$23:$X$24,E$57)</f>
        <v>2</v>
      </c>
      <c r="F59" s="327">
        <f t="shared" ca="1" si="26"/>
        <v>2</v>
      </c>
      <c r="H59" s="48" t="s">
        <v>338</v>
      </c>
      <c r="I59" s="48">
        <f ca="1">COUNTIF($X$11:$X$54,H59)</f>
        <v>0</v>
      </c>
    </row>
    <row r="60" spans="1:24" ht="21.75" customHeight="1">
      <c r="B60" s="561" t="s">
        <v>693</v>
      </c>
      <c r="C60" s="324">
        <f ca="1">COUNTIF($X$26:$X$38,C$57)</f>
        <v>0</v>
      </c>
      <c r="D60" s="325">
        <f ca="1">COUNTIF($X$26:$X$38,D$57)</f>
        <v>4</v>
      </c>
      <c r="E60" s="326">
        <f ca="1">COUNTIF($X$26:$X$38,E$57)</f>
        <v>0</v>
      </c>
      <c r="F60" s="327">
        <f t="shared" ca="1" si="26"/>
        <v>4</v>
      </c>
      <c r="H60" s="48" t="s">
        <v>341</v>
      </c>
      <c r="I60" s="48">
        <f ca="1">COUNTIF($X$11:$X$54,H60)</f>
        <v>13</v>
      </c>
    </row>
    <row r="61" spans="1:24" ht="21.75" customHeight="1">
      <c r="B61" s="561" t="s">
        <v>365</v>
      </c>
      <c r="C61" s="324">
        <f ca="1">COUNTIF($X$40:$X$44,C$57)</f>
        <v>0</v>
      </c>
      <c r="D61" s="325">
        <f ca="1">COUNTIF($X$40:$X$44,D$57)</f>
        <v>1</v>
      </c>
      <c r="E61" s="326">
        <f ca="1">COUNTIF($X$40:$X$44,E$57)</f>
        <v>0</v>
      </c>
      <c r="F61" s="327">
        <f t="shared" ca="1" si="26"/>
        <v>1</v>
      </c>
      <c r="H61" s="48" t="s">
        <v>344</v>
      </c>
      <c r="I61" s="48">
        <f ca="1">SUM(I58:I60)</f>
        <v>21</v>
      </c>
    </row>
    <row r="62" spans="1:24" ht="21.75" customHeight="1">
      <c r="B62" s="560" t="s">
        <v>348</v>
      </c>
      <c r="C62" s="328">
        <f ca="1">COUNTIF($X$46:$X$52,C$57)</f>
        <v>0</v>
      </c>
      <c r="D62" s="325">
        <f ca="1">COUNTIF($X$46:$X$52,D$57)</f>
        <v>2</v>
      </c>
      <c r="E62" s="326">
        <f ca="1">COUNTIF($X$46:$X$52,E$57)</f>
        <v>0</v>
      </c>
      <c r="F62" s="331">
        <f t="shared" ca="1" si="26"/>
        <v>2</v>
      </c>
    </row>
    <row r="63" spans="1:24" ht="21.75" customHeight="1">
      <c r="B63" s="560" t="s">
        <v>351</v>
      </c>
      <c r="C63" s="328">
        <f ca="1">COUNTIF($X$54:$X$54,C$57)</f>
        <v>0</v>
      </c>
      <c r="D63" s="325">
        <f ca="1">COUNTIF($X$54:$X$54,D$57)</f>
        <v>1</v>
      </c>
      <c r="E63" s="326">
        <f ca="1">COUNTIF($X$54:$X$54,E$57)</f>
        <v>0</v>
      </c>
      <c r="F63" s="331">
        <f ca="1">SUM(C63:E63)</f>
        <v>1</v>
      </c>
    </row>
    <row r="64" spans="1:24" ht="21.75" customHeight="1">
      <c r="B64" s="560" t="s">
        <v>656</v>
      </c>
      <c r="C64" s="328">
        <f>COUNTIF($X$180:$X$193,$C$213)</f>
        <v>0</v>
      </c>
      <c r="D64" s="325">
        <f>COUNTIF($X$180:$X$193,$D$213)</f>
        <v>0</v>
      </c>
      <c r="E64" s="326">
        <f>COUNTIF($X$180:$X$193,$E$213)</f>
        <v>0</v>
      </c>
      <c r="F64" s="331">
        <f>SUM(C64:E64)</f>
        <v>0</v>
      </c>
    </row>
    <row r="65" spans="2:6" ht="21.75" customHeight="1">
      <c r="B65" s="560" t="s">
        <v>3</v>
      </c>
      <c r="C65" s="328">
        <f>COUNTIF($X$195:$X$198,$C$213)</f>
        <v>0</v>
      </c>
      <c r="D65" s="325">
        <f>COUNTIF($X$195:$X$198,$D$213)</f>
        <v>0</v>
      </c>
      <c r="E65" s="326">
        <f>COUNTIF($X$195:$X$198,$E$213)</f>
        <v>0</v>
      </c>
      <c r="F65" s="331">
        <f t="shared" si="26"/>
        <v>0</v>
      </c>
    </row>
    <row r="66" spans="2:6" ht="21.75" customHeight="1">
      <c r="B66" s="560" t="s">
        <v>695</v>
      </c>
      <c r="C66" s="328">
        <f>COUNTIF($X$200:$X$201,$C$213)</f>
        <v>0</v>
      </c>
      <c r="D66" s="325">
        <f>COUNTIF($X$200:$X$201,$D$213)</f>
        <v>0</v>
      </c>
      <c r="E66" s="326">
        <f>COUNTIF($X$200:$X$201,$E$213)</f>
        <v>0</v>
      </c>
      <c r="F66" s="331">
        <f t="shared" si="26"/>
        <v>0</v>
      </c>
    </row>
    <row r="67" spans="2:6" ht="21.75" customHeight="1">
      <c r="B67" s="560" t="s">
        <v>313</v>
      </c>
      <c r="C67" s="328">
        <f>COUNTIF($X$203:$X$205,$C$213)</f>
        <v>0</v>
      </c>
      <c r="D67" s="325">
        <f>COUNTIF($X$203:$X$205,$D$213)</f>
        <v>0</v>
      </c>
      <c r="E67" s="326">
        <f>COUNTIF($X$203:$X$205,$E$213)</f>
        <v>0</v>
      </c>
      <c r="F67" s="331">
        <f t="shared" si="26"/>
        <v>0</v>
      </c>
    </row>
    <row r="68" spans="2:6" ht="21.75" customHeight="1">
      <c r="B68" s="560" t="s">
        <v>353</v>
      </c>
      <c r="C68" s="328">
        <f>COUNTIF($X$207:$X$208,$C$213)</f>
        <v>0</v>
      </c>
      <c r="D68" s="325">
        <f>COUNTIF($X$207:$X$208,$D$213)</f>
        <v>0</v>
      </c>
      <c r="E68" s="326">
        <f>COUNTIF($X$207:$X$208,$E$213)</f>
        <v>0</v>
      </c>
      <c r="F68" s="331">
        <f>SUM(C68:E68)</f>
        <v>0</v>
      </c>
    </row>
    <row r="69" spans="2:6" ht="20.25">
      <c r="B69" s="340" t="s">
        <v>344</v>
      </c>
      <c r="C69" s="339">
        <f ca="1">SUM(C58:C68)</f>
        <v>0</v>
      </c>
      <c r="D69" s="339">
        <f ca="1">SUM(D58:D68)</f>
        <v>8</v>
      </c>
      <c r="E69" s="339">
        <f ca="1">SUM(E58:E68)</f>
        <v>13</v>
      </c>
      <c r="F69" s="339">
        <f ca="1">SUM(F58:F68)</f>
        <v>21</v>
      </c>
    </row>
  </sheetData>
  <mergeCells count="66">
    <mergeCell ref="A6:X6"/>
    <mergeCell ref="A7:B7"/>
    <mergeCell ref="J7:K7"/>
    <mergeCell ref="A8:A9"/>
    <mergeCell ref="B8:B9"/>
    <mergeCell ref="C8:C9"/>
    <mergeCell ref="D8:D9"/>
    <mergeCell ref="E8:E9"/>
    <mergeCell ref="F8:F9"/>
    <mergeCell ref="G8:G9"/>
    <mergeCell ref="H8:H9"/>
    <mergeCell ref="X8:X9"/>
    <mergeCell ref="W8:W9"/>
    <mergeCell ref="I8:I9"/>
    <mergeCell ref="J8:J9"/>
    <mergeCell ref="K8:K9"/>
    <mergeCell ref="A1:S1"/>
    <mergeCell ref="A2:S2"/>
    <mergeCell ref="A3:S3"/>
    <mergeCell ref="A4:S4"/>
    <mergeCell ref="A5:X5"/>
    <mergeCell ref="L8:L9"/>
    <mergeCell ref="M8:M9"/>
    <mergeCell ref="N8:N9"/>
    <mergeCell ref="O8:O9"/>
    <mergeCell ref="P8:P9"/>
    <mergeCell ref="Q8:Q9"/>
    <mergeCell ref="R8:S8"/>
    <mergeCell ref="T8:T9"/>
    <mergeCell ref="X30:X32"/>
    <mergeCell ref="X26:X29"/>
    <mergeCell ref="A26:A29"/>
    <mergeCell ref="B26:B29"/>
    <mergeCell ref="C26:C29"/>
    <mergeCell ref="D26:D29"/>
    <mergeCell ref="E26:E29"/>
    <mergeCell ref="A30:A32"/>
    <mergeCell ref="B30:B32"/>
    <mergeCell ref="C30:C32"/>
    <mergeCell ref="D30:D32"/>
    <mergeCell ref="E30:E32"/>
    <mergeCell ref="X33:X35"/>
    <mergeCell ref="A33:A35"/>
    <mergeCell ref="B33:B35"/>
    <mergeCell ref="C33:C35"/>
    <mergeCell ref="D33:D35"/>
    <mergeCell ref="E33:E35"/>
    <mergeCell ref="F33:F35"/>
    <mergeCell ref="A36:A38"/>
    <mergeCell ref="B36:B38"/>
    <mergeCell ref="C36:C38"/>
    <mergeCell ref="D36:D38"/>
    <mergeCell ref="X36:X38"/>
    <mergeCell ref="E37:E38"/>
    <mergeCell ref="X46:X51"/>
    <mergeCell ref="D48:D50"/>
    <mergeCell ref="A40:A44"/>
    <mergeCell ref="B40:B44"/>
    <mergeCell ref="C40:C44"/>
    <mergeCell ref="D40:D43"/>
    <mergeCell ref="X40:X44"/>
    <mergeCell ref="A56:D56"/>
    <mergeCell ref="H57:I57"/>
    <mergeCell ref="A46:A51"/>
    <mergeCell ref="B46:B51"/>
    <mergeCell ref="C46:C51"/>
  </mergeCells>
  <conditionalFormatting sqref="W54:X54 W46:W51 W52:X52 W26:W38 W40:W44 W11:X21">
    <cfRule type="cellIs" dxfId="374" priority="400" operator="equal">
      <formula>"EN TERMINO"</formula>
    </cfRule>
    <cfRule type="cellIs" dxfId="373" priority="401" operator="equal">
      <formula>"CUMPLIDA"</formula>
    </cfRule>
    <cfRule type="cellIs" dxfId="372" priority="402" operator="equal">
      <formula>"VENCIDA"</formula>
    </cfRule>
  </conditionalFormatting>
  <conditionalFormatting sqref="X46">
    <cfRule type="cellIs" dxfId="371" priority="352" operator="equal">
      <formula>"EN TERMINO"</formula>
    </cfRule>
    <cfRule type="cellIs" dxfId="370" priority="353" operator="equal">
      <formula>"CUMPLIDA"</formula>
    </cfRule>
    <cfRule type="cellIs" dxfId="369" priority="354" operator="equal">
      <formula>"VENCIDA"</formula>
    </cfRule>
  </conditionalFormatting>
  <conditionalFormatting sqref="X40">
    <cfRule type="cellIs" dxfId="368" priority="241" operator="equal">
      <formula>"EN TERMINO"</formula>
    </cfRule>
    <cfRule type="cellIs" dxfId="367" priority="242" operator="equal">
      <formula>"CUMPLIDA"</formula>
    </cfRule>
    <cfRule type="cellIs" dxfId="366" priority="243" operator="equal">
      <formula>"VENCIDA"</formula>
    </cfRule>
  </conditionalFormatting>
  <conditionalFormatting sqref="X25">
    <cfRule type="cellIs" dxfId="365" priority="220" operator="equal">
      <formula>"EN TERMINO"</formula>
    </cfRule>
    <cfRule type="cellIs" dxfId="364" priority="221" operator="equal">
      <formula>"CUMPLIDA"</formula>
    </cfRule>
    <cfRule type="cellIs" dxfId="363" priority="222" operator="equal">
      <formula>"VENCIDA"</formula>
    </cfRule>
  </conditionalFormatting>
  <conditionalFormatting sqref="W25">
    <cfRule type="cellIs" dxfId="362" priority="217" operator="equal">
      <formula>"EN TERMINO"</formula>
    </cfRule>
    <cfRule type="cellIs" dxfId="361" priority="218" operator="equal">
      <formula>"CUMPLIDA"</formula>
    </cfRule>
    <cfRule type="cellIs" dxfId="360" priority="219" operator="equal">
      <formula>"VENCIDA"</formula>
    </cfRule>
  </conditionalFormatting>
  <conditionalFormatting sqref="X26">
    <cfRule type="cellIs" dxfId="359" priority="154" operator="equal">
      <formula>"EN TERMINO"</formula>
    </cfRule>
    <cfRule type="cellIs" dxfId="358" priority="155" operator="equal">
      <formula>"CUMPLIDA"</formula>
    </cfRule>
    <cfRule type="cellIs" dxfId="357" priority="156" operator="equal">
      <formula>"VENCIDA"</formula>
    </cfRule>
  </conditionalFormatting>
  <conditionalFormatting sqref="X30">
    <cfRule type="cellIs" dxfId="356" priority="148" operator="equal">
      <formula>"EN TERMINO"</formula>
    </cfRule>
    <cfRule type="cellIs" dxfId="355" priority="149" operator="equal">
      <formula>"CUMPLIDA"</formula>
    </cfRule>
    <cfRule type="cellIs" dxfId="354" priority="150" operator="equal">
      <formula>"VENCIDA"</formula>
    </cfRule>
  </conditionalFormatting>
  <conditionalFormatting sqref="X33">
    <cfRule type="cellIs" dxfId="353" priority="145" operator="equal">
      <formula>"EN TERMINO"</formula>
    </cfRule>
    <cfRule type="cellIs" dxfId="352" priority="146" operator="equal">
      <formula>"CUMPLIDA"</formula>
    </cfRule>
    <cfRule type="cellIs" dxfId="351" priority="147" operator="equal">
      <formula>"VENCIDA"</formula>
    </cfRule>
  </conditionalFormatting>
  <conditionalFormatting sqref="X36">
    <cfRule type="cellIs" dxfId="350" priority="97" operator="equal">
      <formula>"EN TERMINO"</formula>
    </cfRule>
    <cfRule type="cellIs" dxfId="349" priority="98" operator="equal">
      <formula>"CUMPLIDA"</formula>
    </cfRule>
    <cfRule type="cellIs" dxfId="348" priority="99" operator="equal">
      <formula>"VENCIDA"</formula>
    </cfRule>
  </conditionalFormatting>
  <conditionalFormatting sqref="W53:X53">
    <cfRule type="cellIs" dxfId="347" priority="61" operator="equal">
      <formula>"EN TERMINO"</formula>
    </cfRule>
    <cfRule type="cellIs" dxfId="346" priority="62" operator="equal">
      <formula>"CUMPLIDA"</formula>
    </cfRule>
    <cfRule type="cellIs" dxfId="345" priority="63" operator="equal">
      <formula>"VENCIDA"</formula>
    </cfRule>
  </conditionalFormatting>
  <conditionalFormatting sqref="W45:X45">
    <cfRule type="cellIs" dxfId="344" priority="49" operator="equal">
      <formula>"EN TERMINO"</formula>
    </cfRule>
    <cfRule type="cellIs" dxfId="343" priority="50" operator="equal">
      <formula>"CUMPLIDA"</formula>
    </cfRule>
    <cfRule type="cellIs" dxfId="342" priority="51" operator="equal">
      <formula>"VENCIDA"</formula>
    </cfRule>
  </conditionalFormatting>
  <conditionalFormatting sqref="W39:X39">
    <cfRule type="cellIs" dxfId="341" priority="46" operator="equal">
      <formula>"EN TERMINO"</formula>
    </cfRule>
    <cfRule type="cellIs" dxfId="340" priority="47" operator="equal">
      <formula>"CUMPLIDA"</formula>
    </cfRule>
    <cfRule type="cellIs" dxfId="339" priority="48" operator="equal">
      <formula>"VENCIDA"</formula>
    </cfRule>
  </conditionalFormatting>
  <conditionalFormatting sqref="W23:X24">
    <cfRule type="cellIs" dxfId="338" priority="31" operator="equal">
      <formula>"EN TERMINO"</formula>
    </cfRule>
    <cfRule type="cellIs" dxfId="337" priority="32" operator="equal">
      <formula>"CUMPLIDA"</formula>
    </cfRule>
    <cfRule type="cellIs" dxfId="336" priority="33" operator="equal">
      <formula>"VENCIDA"</formula>
    </cfRule>
  </conditionalFormatting>
  <conditionalFormatting sqref="X22">
    <cfRule type="cellIs" dxfId="335" priority="28" operator="equal">
      <formula>"EN TERMINO"</formula>
    </cfRule>
    <cfRule type="cellIs" dxfId="334" priority="29" operator="equal">
      <formula>"CUMPLIDA"</formula>
    </cfRule>
    <cfRule type="cellIs" dxfId="333" priority="30" operator="equal">
      <formula>"VENCIDA"</formula>
    </cfRule>
  </conditionalFormatting>
  <conditionalFormatting sqref="W22">
    <cfRule type="cellIs" dxfId="332" priority="25" operator="equal">
      <formula>"EN TERMINO"</formula>
    </cfRule>
    <cfRule type="cellIs" dxfId="331" priority="26" operator="equal">
      <formula>"CUMPLIDA"</formula>
    </cfRule>
    <cfRule type="cellIs" dxfId="330" priority="27" operator="equal">
      <formula>"VENCIDA"</formula>
    </cfRule>
  </conditionalFormatting>
  <conditionalFormatting sqref="X10">
    <cfRule type="cellIs" dxfId="329" priority="10" operator="equal">
      <formula>"EN TERMINO"</formula>
    </cfRule>
    <cfRule type="cellIs" dxfId="328" priority="11" operator="equal">
      <formula>"CUMPLIDA"</formula>
    </cfRule>
    <cfRule type="cellIs" dxfId="327" priority="12" operator="equal">
      <formula>"VENCIDA"</formula>
    </cfRule>
  </conditionalFormatting>
  <conditionalFormatting sqref="W10">
    <cfRule type="cellIs" dxfId="326" priority="7" operator="equal">
      <formula>"EN TERMINO"</formula>
    </cfRule>
    <cfRule type="cellIs" dxfId="325" priority="8" operator="equal">
      <formula>"CUMPLIDA"</formula>
    </cfRule>
    <cfRule type="cellIs" dxfId="324" priority="9" operator="equal">
      <formula>"VENCIDA"</formula>
    </cfRule>
  </conditionalFormatting>
  <dataValidations xWindow="1373" yWindow="410" count="6">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K26:K38 K40:K44 K11:K21">
      <formula1>-2147483647</formula1>
      <formula2>2147483647</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D48 D30:D35 D40 D44">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E48:H50 E44 E30:E35 E19 E21">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E40:E43 G40:G43 E26 F26:F35 F40:F44">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H40:H43 G44 G26:G35 G19 G13">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H44 H26:H35">
      <formula1>-2147483647</formula1>
      <formula2>2147483647</formula2>
    </dataValidation>
  </dataValidations>
  <printOptions horizontalCentered="1" verticalCentered="1"/>
  <pageMargins left="0" right="0" top="0" bottom="0" header="0" footer="0"/>
  <pageSetup paperSize="14"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
  <sheetViews>
    <sheetView topLeftCell="A13" zoomScale="70" zoomScaleNormal="70" workbookViewId="0">
      <selection activeCell="D12" sqref="D12"/>
    </sheetView>
  </sheetViews>
  <sheetFormatPr baseColWidth="10" defaultRowHeight="15"/>
  <cols>
    <col min="1" max="1" width="11.140625" customWidth="1"/>
    <col min="2" max="2" width="41.28515625" customWidth="1"/>
    <col min="3" max="3" width="12.85546875" customWidth="1"/>
    <col min="4" max="4" width="24.85546875" customWidth="1"/>
    <col min="5" max="5" width="29.140625" customWidth="1"/>
    <col min="6" max="6" width="43.7109375" customWidth="1"/>
    <col min="7" max="7" width="14" customWidth="1"/>
    <col min="8" max="8" width="16.42578125" customWidth="1"/>
    <col min="9" max="9" width="13" customWidth="1"/>
    <col min="12" max="12" width="17.28515625" customWidth="1"/>
    <col min="14" max="19" width="0" hidden="1" customWidth="1"/>
    <col min="20" max="20" width="40.42578125" customWidth="1"/>
    <col min="21" max="22" width="0" hidden="1" customWidth="1"/>
  </cols>
  <sheetData>
    <row r="1" spans="1:24" s="438" customFormat="1">
      <c r="A1" s="971" t="s">
        <v>0</v>
      </c>
      <c r="B1" s="972"/>
      <c r="C1" s="972"/>
      <c r="D1" s="972"/>
      <c r="E1" s="972"/>
      <c r="F1" s="972"/>
      <c r="G1" s="972"/>
      <c r="H1" s="972"/>
      <c r="I1" s="972"/>
      <c r="J1" s="972"/>
      <c r="K1" s="972"/>
      <c r="L1" s="972"/>
      <c r="M1" s="972"/>
      <c r="N1" s="972"/>
      <c r="O1" s="972"/>
      <c r="P1" s="972"/>
      <c r="Q1" s="972"/>
      <c r="R1" s="972"/>
      <c r="S1" s="972"/>
      <c r="T1" s="479" t="s">
        <v>1</v>
      </c>
      <c r="U1" s="480"/>
      <c r="V1" s="480"/>
      <c r="W1" s="481"/>
      <c r="X1" s="482"/>
    </row>
    <row r="2" spans="1:24" s="438" customFormat="1">
      <c r="A2" s="973" t="s">
        <v>2</v>
      </c>
      <c r="B2" s="974"/>
      <c r="C2" s="974"/>
      <c r="D2" s="974"/>
      <c r="E2" s="974"/>
      <c r="F2" s="974"/>
      <c r="G2" s="974"/>
      <c r="H2" s="974"/>
      <c r="I2" s="974"/>
      <c r="J2" s="974"/>
      <c r="K2" s="974"/>
      <c r="L2" s="974"/>
      <c r="M2" s="974"/>
      <c r="N2" s="974"/>
      <c r="O2" s="974"/>
      <c r="P2" s="974"/>
      <c r="Q2" s="974"/>
      <c r="R2" s="974"/>
      <c r="S2" s="974"/>
      <c r="T2" s="483">
        <f ca="1">TODAY()</f>
        <v>43495</v>
      </c>
      <c r="U2" s="484"/>
      <c r="V2" s="484"/>
      <c r="W2" s="485"/>
      <c r="X2" s="486"/>
    </row>
    <row r="3" spans="1:24" s="438" customFormat="1">
      <c r="A3" s="973" t="s">
        <v>4</v>
      </c>
      <c r="B3" s="974"/>
      <c r="C3" s="974"/>
      <c r="D3" s="974"/>
      <c r="E3" s="974"/>
      <c r="F3" s="974"/>
      <c r="G3" s="974"/>
      <c r="H3" s="974"/>
      <c r="I3" s="974"/>
      <c r="J3" s="974"/>
      <c r="K3" s="974"/>
      <c r="L3" s="974"/>
      <c r="M3" s="974"/>
      <c r="N3" s="974"/>
      <c r="O3" s="974"/>
      <c r="P3" s="974"/>
      <c r="Q3" s="974"/>
      <c r="R3" s="974"/>
      <c r="S3" s="974"/>
      <c r="T3" s="484"/>
      <c r="U3" s="484"/>
      <c r="V3" s="484"/>
      <c r="W3" s="485"/>
      <c r="X3" s="486"/>
    </row>
    <row r="4" spans="1:24" s="489" customFormat="1">
      <c r="A4" s="975" t="s">
        <v>5</v>
      </c>
      <c r="B4" s="976"/>
      <c r="C4" s="976"/>
      <c r="D4" s="976"/>
      <c r="E4" s="976"/>
      <c r="F4" s="976"/>
      <c r="G4" s="976"/>
      <c r="H4" s="976"/>
      <c r="I4" s="976"/>
      <c r="J4" s="976"/>
      <c r="K4" s="976"/>
      <c r="L4" s="976"/>
      <c r="M4" s="976"/>
      <c r="N4" s="976"/>
      <c r="O4" s="976"/>
      <c r="P4" s="976"/>
      <c r="Q4" s="976"/>
      <c r="R4" s="976"/>
      <c r="S4" s="976"/>
      <c r="T4" s="487"/>
      <c r="U4" s="487"/>
      <c r="V4" s="487"/>
      <c r="W4" s="487"/>
      <c r="X4" s="488"/>
    </row>
    <row r="5" spans="1:24" s="489" customFormat="1" ht="29.25" customHeight="1">
      <c r="A5" s="977" t="s">
        <v>688</v>
      </c>
      <c r="B5" s="978"/>
      <c r="C5" s="978"/>
      <c r="D5" s="978"/>
      <c r="E5" s="978"/>
      <c r="F5" s="978"/>
      <c r="G5" s="978"/>
      <c r="H5" s="978"/>
      <c r="I5" s="978"/>
      <c r="J5" s="978"/>
      <c r="K5" s="978"/>
      <c r="L5" s="978"/>
      <c r="M5" s="978"/>
      <c r="N5" s="978"/>
      <c r="O5" s="978"/>
      <c r="P5" s="978"/>
      <c r="Q5" s="978"/>
      <c r="R5" s="978"/>
      <c r="S5" s="978"/>
      <c r="T5" s="978"/>
      <c r="U5" s="978"/>
      <c r="V5" s="978"/>
      <c r="W5" s="978"/>
      <c r="X5" s="979"/>
    </row>
    <row r="6" spans="1:24" s="489" customFormat="1" ht="21" customHeight="1">
      <c r="A6" s="980" t="s">
        <v>1737</v>
      </c>
      <c r="B6" s="981"/>
      <c r="C6" s="981"/>
      <c r="D6" s="981"/>
      <c r="E6" s="981"/>
      <c r="F6" s="981"/>
      <c r="G6" s="981"/>
      <c r="H6" s="981"/>
      <c r="I6" s="981"/>
      <c r="J6" s="981"/>
      <c r="K6" s="981"/>
      <c r="L6" s="981"/>
      <c r="M6" s="981"/>
      <c r="N6" s="981"/>
      <c r="O6" s="981"/>
      <c r="P6" s="981"/>
      <c r="Q6" s="981"/>
      <c r="R6" s="981"/>
      <c r="S6" s="981"/>
      <c r="T6" s="981"/>
      <c r="U6" s="981"/>
      <c r="V6" s="981"/>
      <c r="W6" s="981"/>
      <c r="X6" s="982"/>
    </row>
    <row r="7" spans="1:24">
      <c r="A7" s="725"/>
      <c r="B7" s="726"/>
      <c r="C7" s="60"/>
      <c r="D7" s="61">
        <f ca="1">TODAY()</f>
        <v>43495</v>
      </c>
      <c r="E7" s="62"/>
      <c r="F7" s="62"/>
      <c r="G7" s="62"/>
      <c r="H7" s="63"/>
      <c r="I7" s="62"/>
      <c r="J7" s="685"/>
      <c r="K7" s="685"/>
      <c r="L7" s="64"/>
      <c r="M7" s="62"/>
      <c r="N7" s="65"/>
      <c r="O7" s="64"/>
      <c r="P7" s="64"/>
      <c r="Q7" s="64"/>
      <c r="R7" s="66">
        <f ca="1">TODAY()</f>
        <v>43495</v>
      </c>
      <c r="S7" s="66"/>
      <c r="T7" s="64"/>
      <c r="U7" s="64"/>
      <c r="V7" s="64"/>
      <c r="W7" s="64"/>
      <c r="X7" s="67"/>
    </row>
    <row r="8" spans="1:24" ht="40.5" customHeight="1">
      <c r="A8" s="693" t="s">
        <v>6</v>
      </c>
      <c r="B8" s="694" t="s">
        <v>7</v>
      </c>
      <c r="C8" s="693" t="s">
        <v>8</v>
      </c>
      <c r="D8" s="693" t="s">
        <v>9</v>
      </c>
      <c r="E8" s="693" t="s">
        <v>10</v>
      </c>
      <c r="F8" s="693" t="s">
        <v>11</v>
      </c>
      <c r="G8" s="693" t="s">
        <v>12</v>
      </c>
      <c r="H8" s="693" t="s">
        <v>13</v>
      </c>
      <c r="I8" s="693" t="s">
        <v>14</v>
      </c>
      <c r="J8" s="693" t="s">
        <v>15</v>
      </c>
      <c r="K8" s="693" t="s">
        <v>16</v>
      </c>
      <c r="L8" s="693" t="s">
        <v>17</v>
      </c>
      <c r="M8" s="693" t="s">
        <v>18</v>
      </c>
      <c r="N8" s="693" t="s">
        <v>19</v>
      </c>
      <c r="O8" s="693" t="s">
        <v>20</v>
      </c>
      <c r="P8" s="693" t="s">
        <v>21</v>
      </c>
      <c r="Q8" s="693" t="s">
        <v>22</v>
      </c>
      <c r="R8" s="697" t="s">
        <v>23</v>
      </c>
      <c r="S8" s="697"/>
      <c r="T8" s="693" t="s">
        <v>24</v>
      </c>
      <c r="U8" s="435"/>
      <c r="V8" s="435"/>
      <c r="W8" s="693" t="s">
        <v>25</v>
      </c>
      <c r="X8" s="693" t="s">
        <v>26</v>
      </c>
    </row>
    <row r="9" spans="1:24" ht="40.5" customHeight="1">
      <c r="A9" s="694"/>
      <c r="B9" s="694"/>
      <c r="C9" s="694"/>
      <c r="D9" s="694"/>
      <c r="E9" s="694"/>
      <c r="F9" s="694"/>
      <c r="G9" s="694"/>
      <c r="H9" s="694"/>
      <c r="I9" s="694"/>
      <c r="J9" s="694"/>
      <c r="K9" s="694"/>
      <c r="L9" s="694"/>
      <c r="M9" s="694"/>
      <c r="N9" s="694"/>
      <c r="O9" s="694"/>
      <c r="P9" s="694"/>
      <c r="Q9" s="694"/>
      <c r="R9" s="436" t="s">
        <v>27</v>
      </c>
      <c r="S9" s="436" t="s">
        <v>28</v>
      </c>
      <c r="T9" s="694"/>
      <c r="U9" s="437"/>
      <c r="V9" s="437"/>
      <c r="W9" s="694"/>
      <c r="X9" s="694"/>
    </row>
    <row r="10" spans="1:24">
      <c r="A10" s="68" t="s">
        <v>366</v>
      </c>
      <c r="B10" s="68"/>
      <c r="C10" s="69"/>
      <c r="D10" s="68"/>
      <c r="E10" s="68"/>
      <c r="F10" s="70"/>
      <c r="G10" s="70"/>
      <c r="H10" s="70"/>
      <c r="I10" s="93"/>
      <c r="J10" s="93"/>
      <c r="K10" s="72"/>
      <c r="L10" s="73"/>
      <c r="M10" s="73"/>
      <c r="N10" s="74"/>
      <c r="O10" s="72"/>
      <c r="P10" s="72"/>
      <c r="Q10" s="56"/>
      <c r="R10" s="73"/>
      <c r="S10" s="73"/>
      <c r="T10" s="73"/>
      <c r="U10" s="73"/>
      <c r="V10" s="73"/>
      <c r="W10" s="73"/>
      <c r="X10" s="75"/>
    </row>
    <row r="11" spans="1:24" ht="409.5">
      <c r="A11" s="129">
        <v>11</v>
      </c>
      <c r="B11" s="130" t="s">
        <v>592</v>
      </c>
      <c r="C11" s="130" t="s">
        <v>31</v>
      </c>
      <c r="D11" s="130" t="s">
        <v>593</v>
      </c>
      <c r="E11" s="137" t="s">
        <v>420</v>
      </c>
      <c r="F11" s="137" t="s">
        <v>421</v>
      </c>
      <c r="G11" s="81" t="s">
        <v>422</v>
      </c>
      <c r="H11" s="81">
        <v>1</v>
      </c>
      <c r="I11" s="77">
        <f>DEFINITIVO!I240</f>
        <v>42604</v>
      </c>
      <c r="J11" s="77">
        <f>DEFINITIVO!J240</f>
        <v>42765</v>
      </c>
      <c r="K11" s="78">
        <f>(+J11-I11)/7</f>
        <v>23</v>
      </c>
      <c r="L11" s="131" t="s">
        <v>208</v>
      </c>
      <c r="M11" s="131">
        <f>DEFINITIVO!M240</f>
        <v>1</v>
      </c>
      <c r="N11" s="79">
        <f>IF(M11/H11&gt;1,1,+M11/H11)</f>
        <v>1</v>
      </c>
      <c r="O11" s="78">
        <f>+K11*N11</f>
        <v>23</v>
      </c>
      <c r="P11" s="78">
        <f ca="1">IF(J11&lt;=$R$7,O11,0)</f>
        <v>23</v>
      </c>
      <c r="Q11" s="78">
        <f ca="1">IF($R$7&gt;=J11,K11,0)</f>
        <v>23</v>
      </c>
      <c r="R11" s="131"/>
      <c r="S11" s="131"/>
      <c r="T11" s="130" t="str">
        <f>DEFINITIVO!T240</f>
        <v>AUDITORIA VIGENCIA 2015
El riesgo "Errores en las expedición de certificaciones para la elaboración de contratos"  y  sus  respectivos controles, el Mapa de Riesgos se encuentra publicado y actualizado en el aplicativo Daruma el 28/04/2017 Versión 005 - página 7.</v>
      </c>
      <c r="U11" s="131">
        <f>IF(N11=100%,2,0)</f>
        <v>2</v>
      </c>
      <c r="V11" s="131">
        <f ca="1">IF(J11&lt;$T$2,0,1)</f>
        <v>0</v>
      </c>
      <c r="W11" s="131" t="str">
        <f ca="1">IF(U11+V11&gt;1,"CUMPLIDA",IF(V11=1,"EN TERMINO","VENCIDA"))</f>
        <v>CUMPLIDA</v>
      </c>
      <c r="X11" s="131" t="str">
        <f ca="1">IF(W11="CUMPLIDA","CUMPLIDA",IF(W11="EN TERMINO","EN TERMINO","VENCIDA"))</f>
        <v>CUMPLIDA</v>
      </c>
    </row>
    <row r="12" spans="1:24">
      <c r="A12" s="68" t="s">
        <v>283</v>
      </c>
      <c r="B12" s="68"/>
      <c r="C12" s="69"/>
      <c r="D12" s="68"/>
      <c r="E12" s="68"/>
      <c r="F12" s="70"/>
      <c r="G12" s="70"/>
      <c r="H12" s="70"/>
      <c r="I12" s="93"/>
      <c r="J12" s="93"/>
      <c r="K12" s="72"/>
      <c r="L12" s="73"/>
      <c r="M12" s="73"/>
      <c r="N12" s="74"/>
      <c r="O12" s="72"/>
      <c r="P12" s="72"/>
      <c r="Q12" s="56"/>
      <c r="R12" s="73"/>
      <c r="S12" s="73"/>
      <c r="T12" s="73"/>
      <c r="U12" s="73"/>
      <c r="V12" s="73"/>
      <c r="W12" s="73"/>
      <c r="X12" s="75"/>
    </row>
    <row r="13" spans="1:24" ht="409.6" thickBot="1">
      <c r="A13" s="185">
        <v>81</v>
      </c>
      <c r="B13" s="186" t="s">
        <v>286</v>
      </c>
      <c r="C13" s="184" t="s">
        <v>48</v>
      </c>
      <c r="D13" s="184" t="s">
        <v>287</v>
      </c>
      <c r="E13" s="130" t="s">
        <v>288</v>
      </c>
      <c r="F13" s="130" t="s">
        <v>289</v>
      </c>
      <c r="G13" s="81" t="s">
        <v>290</v>
      </c>
      <c r="H13" s="81">
        <v>1</v>
      </c>
      <c r="I13" s="77">
        <f>DEFINITIVO!I383</f>
        <v>43282</v>
      </c>
      <c r="J13" s="77">
        <f>DEFINITIVO!J383</f>
        <v>43646</v>
      </c>
      <c r="K13" s="78">
        <f>+(J13-I13)/7</f>
        <v>52</v>
      </c>
      <c r="L13" s="131" t="s">
        <v>208</v>
      </c>
      <c r="M13" s="98">
        <f>DEFINITIVO!M383</f>
        <v>0.7</v>
      </c>
      <c r="N13" s="84">
        <f>IF(M13/H13&gt;1,1,+M13/H13)</f>
        <v>0.7</v>
      </c>
      <c r="O13" s="78">
        <f>+K13*N13</f>
        <v>36.4</v>
      </c>
      <c r="P13" s="78" t="e">
        <f>IF(J13&lt;=SAF!#REF!,O13,0)</f>
        <v>#REF!</v>
      </c>
      <c r="Q13" s="78" t="e">
        <f>IF(SAF!#REF!&gt;=J13,K13,0)</f>
        <v>#REF!</v>
      </c>
      <c r="R13" s="84"/>
      <c r="S13" s="84"/>
      <c r="T13" s="130" t="str">
        <f>DEFINITIVO!T383</f>
        <v>PLAN VIGENCIA 2010
- 10-DIC-18: A través de correo electrónico, se remitieron para revisión del actuario del Ministerio de Hacienda y Crédito Público, los cálculos actuariales actualizados con novedades a 31 de diciembre de 2018, encontrándonos a la espera de observaciones y/o aprobación para su radicación oficial ante dicha entidad.
- 03-DIC-18: Por medio del Contrato de Prestación de Servicios No. 595 de 2018, se adelantó el proceso de contratación de un Actuario, para actualizar los cálculos actuariales del MOPT e INTRA, con corte a 31 de diciembre de 2018.
- 4-OCT-2018: En reunión del MT con la UGPP y el Min Hacienda, se acordó realizar ajustes a los cálculos actuariales por parte del MT y presentarlos de nuevo a Min Hacienda, con el compromiso de ésta última entidad, de revisarlos con prioridad.
Mediante radicado 20183420149533 del 27_septiembre_2018 la Secretaria General presenta las acciones adelantadas en desarrollo del hallazgo y refleja la problemática al depender de un tercero para la aprobación de calculos actuariales, por consiguiente requiere ampliar el plazo de cumplimiento de la acción.
- 30-JUL-2018: El Ministerio de Transporte, culminó la entrega de 455 expedientes pensionales del INTRA y del MOPT.
El Ministerio de Hacienda no ha revisado el cálculo actuarial presentado por el Ministerio, anexamos oficio de UGPP por medio del cual informa que se recibirá la obligación pensional en el primer semestre del 2017.   El Ministerio está gestionando una reunión con la Unidad de Pensiones  y el Ministerio de Hacienda para concretar fechas de aprobación de cálculos actuariales.
Lo anterior, teniendo en cuenta que en Sesión Extraordinaria del Consejo Directivo de la UGPP, del 8 de noviembre de 2017, se programó la fecha de recepción de las obligaciones pensionales de este ministerio, para el segundo trimestre de la vigencia 2018, según Acta No. 11 – 2017, de la cual anexo copia escaneada.</v>
      </c>
      <c r="U13" s="126">
        <f>IF(N13=100%,2,0)</f>
        <v>0</v>
      </c>
      <c r="V13" s="126">
        <f ca="1">IF(J13&lt;SAF!$T$2,0,1)</f>
        <v>1</v>
      </c>
      <c r="W13" s="126" t="str">
        <f ca="1">IF(U13+V13&gt;1,"CUMPLIDA",IF(V13=1,"EN TERMINO","VENCIDA"))</f>
        <v>EN TERMINO</v>
      </c>
      <c r="X13" s="183" t="str">
        <f ca="1">IF(W13="CUMPLIDA","CUMPLIDA",IF(W13="EN TERMINO","EN TERMINO","VENCIDA"))</f>
        <v>EN TERMINO</v>
      </c>
    </row>
    <row r="14" spans="1:24" ht="15.75" thickBot="1">
      <c r="A14" s="99" t="s">
        <v>332</v>
      </c>
      <c r="B14" s="100"/>
      <c r="C14" s="101"/>
      <c r="D14" s="102"/>
      <c r="E14" s="102"/>
      <c r="F14" s="102"/>
      <c r="G14" s="102"/>
      <c r="H14" s="103"/>
      <c r="I14" s="102"/>
      <c r="J14" s="104"/>
      <c r="K14" s="105"/>
      <c r="L14" s="106"/>
      <c r="M14" s="107"/>
      <c r="N14" s="108">
        <f>SUM(N10:N13)</f>
        <v>1.7</v>
      </c>
      <c r="O14" s="108">
        <f>SUM(O10:O13)</f>
        <v>59.4</v>
      </c>
      <c r="P14" s="108" t="e">
        <f ca="1">SUM(P10:P13)</f>
        <v>#REF!</v>
      </c>
      <c r="Q14" s="108" t="e">
        <f ca="1">SUM(Q10:Q13)</f>
        <v>#REF!</v>
      </c>
      <c r="R14" s="110"/>
      <c r="S14" s="111"/>
      <c r="T14" s="41"/>
      <c r="U14" s="31"/>
      <c r="V14" s="31"/>
      <c r="W14" s="42"/>
      <c r="X14" s="43"/>
    </row>
    <row r="15" spans="1:24">
      <c r="A15" s="804"/>
      <c r="B15" s="805"/>
      <c r="C15" s="805"/>
      <c r="D15" s="805"/>
      <c r="E15" s="112"/>
      <c r="F15" s="112"/>
      <c r="G15" s="112"/>
      <c r="H15" s="112"/>
      <c r="I15" s="112"/>
      <c r="J15" s="112"/>
      <c r="K15" s="142"/>
      <c r="L15" s="44"/>
      <c r="M15" s="36"/>
      <c r="N15" s="44"/>
      <c r="O15" s="44"/>
      <c r="P15" s="44"/>
      <c r="Q15" s="44"/>
      <c r="R15" s="36"/>
      <c r="S15" s="36"/>
      <c r="T15" s="36"/>
      <c r="U15" s="31"/>
      <c r="V15" s="31"/>
      <c r="W15" s="143"/>
      <c r="X15" s="31"/>
    </row>
    <row r="16" spans="1:24">
      <c r="A16" s="145"/>
      <c r="B16" s="146"/>
      <c r="C16" s="146"/>
      <c r="D16" s="147"/>
      <c r="E16" s="147"/>
      <c r="F16" s="148"/>
      <c r="G16" s="49"/>
      <c r="H16" s="33"/>
      <c r="I16" s="33"/>
      <c r="J16" s="49"/>
      <c r="K16" s="31"/>
      <c r="L16" s="143"/>
      <c r="M16" s="31"/>
      <c r="N16" s="143"/>
      <c r="O16" s="143"/>
      <c r="P16" s="143"/>
      <c r="Q16" s="143"/>
      <c r="R16" s="31"/>
      <c r="S16" s="31"/>
      <c r="T16" s="36"/>
      <c r="U16" s="31"/>
      <c r="V16" s="31"/>
      <c r="W16" s="143"/>
      <c r="X16" s="31"/>
    </row>
    <row r="17" spans="1:24" ht="18.75">
      <c r="A17" s="145"/>
      <c r="B17" s="563" t="s">
        <v>347</v>
      </c>
      <c r="C17" s="564" t="s">
        <v>338</v>
      </c>
      <c r="D17" s="565" t="s">
        <v>335</v>
      </c>
      <c r="E17" s="566" t="s">
        <v>341</v>
      </c>
      <c r="F17" s="567" t="s">
        <v>344</v>
      </c>
      <c r="G17" s="150"/>
      <c r="H17" s="877" t="s">
        <v>689</v>
      </c>
      <c r="I17" s="877"/>
      <c r="J17" s="150"/>
      <c r="K17" s="152"/>
      <c r="L17" s="153"/>
      <c r="M17" s="31"/>
      <c r="N17" s="143"/>
      <c r="O17" s="143"/>
      <c r="P17" s="143"/>
      <c r="Q17" s="143"/>
      <c r="R17" s="31"/>
      <c r="S17" s="31"/>
      <c r="T17" s="36"/>
      <c r="U17" s="31"/>
      <c r="V17" s="31"/>
      <c r="W17" s="143"/>
      <c r="X17" s="31"/>
    </row>
    <row r="18" spans="1:24" ht="21" customHeight="1">
      <c r="B18" s="561" t="s">
        <v>365</v>
      </c>
      <c r="C18" s="324">
        <f ca="1">COUNTIF($X$11:$X$11,C$17)</f>
        <v>0</v>
      </c>
      <c r="D18" s="325">
        <f ca="1">COUNTIF($X$11:$X$11,D$17)</f>
        <v>1</v>
      </c>
      <c r="E18" s="326">
        <f ca="1">COUNTIF($X$11:$X$11,E$17)</f>
        <v>0</v>
      </c>
      <c r="F18" s="327">
        <f ca="1">SUM(C18:E18)</f>
        <v>1</v>
      </c>
      <c r="H18" s="48" t="s">
        <v>335</v>
      </c>
      <c r="I18" s="48">
        <f ca="1">COUNTIF($X$11:$X$13,H18)</f>
        <v>1</v>
      </c>
    </row>
    <row r="19" spans="1:24" ht="21" customHeight="1">
      <c r="B19" s="560" t="s">
        <v>351</v>
      </c>
      <c r="C19" s="328">
        <f ca="1">COUNTIF($X$13:$X$13,C$17)</f>
        <v>0</v>
      </c>
      <c r="D19" s="325">
        <f ca="1">COUNTIF($X$13:$X$13,D$17)</f>
        <v>0</v>
      </c>
      <c r="E19" s="326">
        <f ca="1">COUNTIF($X$13:$X$13,E$17)</f>
        <v>1</v>
      </c>
      <c r="F19" s="331">
        <f ca="1">SUM(C19:E19)</f>
        <v>1</v>
      </c>
      <c r="H19" s="48" t="s">
        <v>338</v>
      </c>
      <c r="I19" s="48">
        <f ca="1">COUNTIF($X$11:$X$13,H19)</f>
        <v>0</v>
      </c>
    </row>
    <row r="20" spans="1:24" ht="20.25">
      <c r="B20" s="340" t="s">
        <v>344</v>
      </c>
      <c r="C20" s="339">
        <f ca="1">SUM(C18:C19)</f>
        <v>0</v>
      </c>
      <c r="D20" s="339">
        <f ca="1">SUM(D18:D19)</f>
        <v>1</v>
      </c>
      <c r="E20" s="339">
        <f ca="1">SUM(E18:E19)</f>
        <v>1</v>
      </c>
      <c r="F20" s="339">
        <f ca="1">SUM(F18:F19)</f>
        <v>2</v>
      </c>
      <c r="H20" s="48" t="s">
        <v>341</v>
      </c>
      <c r="I20" s="48">
        <f ca="1">COUNTIF($X$11:$X$13,H20)</f>
        <v>1</v>
      </c>
    </row>
    <row r="21" spans="1:24">
      <c r="H21" s="48" t="s">
        <v>344</v>
      </c>
      <c r="I21" s="48">
        <f ca="1">SUM(I18:I20)</f>
        <v>2</v>
      </c>
    </row>
  </sheetData>
  <mergeCells count="31">
    <mergeCell ref="A6:X6"/>
    <mergeCell ref="A1:S1"/>
    <mergeCell ref="A2:S2"/>
    <mergeCell ref="A3:S3"/>
    <mergeCell ref="A4:S4"/>
    <mergeCell ref="A5:X5"/>
    <mergeCell ref="A7:B7"/>
    <mergeCell ref="J7:K7"/>
    <mergeCell ref="A8:A9"/>
    <mergeCell ref="B8:B9"/>
    <mergeCell ref="C8:C9"/>
    <mergeCell ref="D8:D9"/>
    <mergeCell ref="E8:E9"/>
    <mergeCell ref="F8:F9"/>
    <mergeCell ref="G8:G9"/>
    <mergeCell ref="H8:H9"/>
    <mergeCell ref="I8:I9"/>
    <mergeCell ref="J8:J9"/>
    <mergeCell ref="K8:K9"/>
    <mergeCell ref="X8:X9"/>
    <mergeCell ref="O8:O9"/>
    <mergeCell ref="P8:P9"/>
    <mergeCell ref="Q8:Q9"/>
    <mergeCell ref="R8:S8"/>
    <mergeCell ref="T8:T9"/>
    <mergeCell ref="W8:W9"/>
    <mergeCell ref="A15:D15"/>
    <mergeCell ref="H17:I17"/>
    <mergeCell ref="L8:L9"/>
    <mergeCell ref="M8:M9"/>
    <mergeCell ref="N8:N9"/>
  </mergeCells>
  <conditionalFormatting sqref="W11">
    <cfRule type="cellIs" dxfId="323" priority="373" operator="equal">
      <formula>"EN TERMINO"</formula>
    </cfRule>
    <cfRule type="cellIs" dxfId="322" priority="374" operator="equal">
      <formula>"CUMPLIDA"</formula>
    </cfRule>
    <cfRule type="cellIs" dxfId="321" priority="375" operator="equal">
      <formula>"VENCIDA"</formula>
    </cfRule>
  </conditionalFormatting>
  <conditionalFormatting sqref="X11">
    <cfRule type="cellIs" dxfId="320" priority="247" operator="equal">
      <formula>"EN TERMINO"</formula>
    </cfRule>
    <cfRule type="cellIs" dxfId="319" priority="248" operator="equal">
      <formula>"CUMPLIDA"</formula>
    </cfRule>
    <cfRule type="cellIs" dxfId="318" priority="249" operator="equal">
      <formula>"VENCIDA"</formula>
    </cfRule>
  </conditionalFormatting>
  <conditionalFormatting sqref="W12:X12">
    <cfRule type="cellIs" dxfId="317" priority="34" operator="equal">
      <formula>"EN TERMINO"</formula>
    </cfRule>
    <cfRule type="cellIs" dxfId="316" priority="35" operator="equal">
      <formula>"CUMPLIDA"</formula>
    </cfRule>
    <cfRule type="cellIs" dxfId="315" priority="36" operator="equal">
      <formula>"VENCIDA"</formula>
    </cfRule>
  </conditionalFormatting>
  <conditionalFormatting sqref="W10:X10">
    <cfRule type="cellIs" dxfId="314" priority="19" operator="equal">
      <formula>"EN TERMINO"</formula>
    </cfRule>
    <cfRule type="cellIs" dxfId="313" priority="20" operator="equal">
      <formula>"CUMPLIDA"</formula>
    </cfRule>
    <cfRule type="cellIs" dxfId="312" priority="21" operator="equal">
      <formula>"VENCIDA"</formula>
    </cfRule>
  </conditionalFormatting>
  <conditionalFormatting sqref="W13">
    <cfRule type="cellIs" dxfId="311" priority="4" operator="equal">
      <formula>"EN TERMINO"</formula>
    </cfRule>
    <cfRule type="cellIs" dxfId="310" priority="5" operator="equal">
      <formula>"CUMPLIDA"</formula>
    </cfRule>
    <cfRule type="cellIs" dxfId="309" priority="6" operator="equal">
      <formula>"VENCIDA"</formula>
    </cfRule>
  </conditionalFormatting>
  <conditionalFormatting sqref="X13">
    <cfRule type="cellIs" dxfId="308" priority="1" operator="equal">
      <formula>"EN TERMINO"</formula>
    </cfRule>
    <cfRule type="cellIs" dxfId="307" priority="2" operator="equal">
      <formula>"CUMPLIDA"</formula>
    </cfRule>
    <cfRule type="cellIs" dxfId="306" priority="3" operator="equal">
      <formula>"VENCIDA"</formula>
    </cfRule>
  </conditionalFormatting>
  <dataValidations disablePrompts="1" xWindow="1320" yWindow="496" count="2">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K11">
      <formula1>-2147483647</formula1>
      <formula2>2147483647</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D11">
      <formula1>0</formula1>
      <formula2>390</formula2>
    </dataValidation>
  </dataValidations>
  <printOptions horizontalCentered="1" verticalCentered="1"/>
  <pageMargins left="0.11811023622047245" right="0.11811023622047245" top="0.15748031496062992" bottom="0.19685039370078741" header="0" footer="0"/>
  <pageSetup paperSize="14" scale="5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
  <sheetViews>
    <sheetView topLeftCell="A19" zoomScale="70" zoomScaleNormal="70" workbookViewId="0">
      <selection activeCell="D12" sqref="D12"/>
    </sheetView>
  </sheetViews>
  <sheetFormatPr baseColWidth="10" defaultRowHeight="15"/>
  <cols>
    <col min="1" max="1" width="10.5703125" customWidth="1"/>
    <col min="2" max="2" width="39.28515625" customWidth="1"/>
    <col min="3" max="3" width="13.28515625" customWidth="1"/>
    <col min="4" max="4" width="18" customWidth="1"/>
    <col min="5" max="5" width="22" customWidth="1"/>
    <col min="6" max="6" width="31" customWidth="1"/>
    <col min="7" max="7" width="14.85546875" customWidth="1"/>
    <col min="8" max="8" width="17.28515625" customWidth="1"/>
    <col min="9" max="9" width="14.28515625" customWidth="1"/>
    <col min="10" max="10" width="13.28515625" customWidth="1"/>
    <col min="12" max="12" width="18.85546875" customWidth="1"/>
    <col min="15" max="19" width="0" hidden="1" customWidth="1"/>
    <col min="20" max="20" width="39" customWidth="1"/>
    <col min="21" max="22" width="0" hidden="1" customWidth="1"/>
  </cols>
  <sheetData>
    <row r="1" spans="1:24">
      <c r="A1" s="986" t="s">
        <v>0</v>
      </c>
      <c r="B1" s="987"/>
      <c r="C1" s="987"/>
      <c r="D1" s="987"/>
      <c r="E1" s="987"/>
      <c r="F1" s="987"/>
      <c r="G1" s="987"/>
      <c r="H1" s="987"/>
      <c r="I1" s="987"/>
      <c r="J1" s="987"/>
      <c r="K1" s="987"/>
      <c r="L1" s="987"/>
      <c r="M1" s="987"/>
      <c r="N1" s="987"/>
      <c r="O1" s="987"/>
      <c r="P1" s="987"/>
      <c r="Q1" s="987"/>
      <c r="R1" s="987"/>
      <c r="S1" s="987"/>
      <c r="T1" s="27" t="s">
        <v>1</v>
      </c>
      <c r="U1" s="28"/>
      <c r="V1" s="28"/>
      <c r="W1" s="29"/>
      <c r="X1" s="30"/>
    </row>
    <row r="2" spans="1:24">
      <c r="A2" s="988" t="s">
        <v>2</v>
      </c>
      <c r="B2" s="989"/>
      <c r="C2" s="989"/>
      <c r="D2" s="989"/>
      <c r="E2" s="989"/>
      <c r="F2" s="989"/>
      <c r="G2" s="989"/>
      <c r="H2" s="989"/>
      <c r="I2" s="989"/>
      <c r="J2" s="989"/>
      <c r="K2" s="989"/>
      <c r="L2" s="989"/>
      <c r="M2" s="989"/>
      <c r="N2" s="989"/>
      <c r="O2" s="989"/>
      <c r="P2" s="989"/>
      <c r="Q2" s="989"/>
      <c r="R2" s="989"/>
      <c r="S2" s="989"/>
      <c r="T2" s="32">
        <f ca="1">TODAY()</f>
        <v>43495</v>
      </c>
      <c r="U2" s="33"/>
      <c r="V2" s="33"/>
      <c r="W2" s="112"/>
      <c r="X2" s="34"/>
    </row>
    <row r="3" spans="1:24">
      <c r="A3" s="988" t="s">
        <v>4</v>
      </c>
      <c r="B3" s="989"/>
      <c r="C3" s="989"/>
      <c r="D3" s="989"/>
      <c r="E3" s="989"/>
      <c r="F3" s="989"/>
      <c r="G3" s="989"/>
      <c r="H3" s="989"/>
      <c r="I3" s="989"/>
      <c r="J3" s="989"/>
      <c r="K3" s="989"/>
      <c r="L3" s="989"/>
      <c r="M3" s="989"/>
      <c r="N3" s="989"/>
      <c r="O3" s="989"/>
      <c r="P3" s="989"/>
      <c r="Q3" s="989"/>
      <c r="R3" s="989"/>
      <c r="S3" s="989"/>
      <c r="T3" s="33"/>
      <c r="U3" s="33"/>
      <c r="V3" s="33"/>
      <c r="W3" s="112"/>
      <c r="X3" s="34"/>
    </row>
    <row r="4" spans="1:24">
      <c r="A4" s="990" t="s">
        <v>5</v>
      </c>
      <c r="B4" s="991"/>
      <c r="C4" s="991"/>
      <c r="D4" s="991"/>
      <c r="E4" s="991"/>
      <c r="F4" s="991"/>
      <c r="G4" s="991"/>
      <c r="H4" s="991"/>
      <c r="I4" s="991"/>
      <c r="J4" s="991"/>
      <c r="K4" s="991"/>
      <c r="L4" s="991"/>
      <c r="M4" s="991"/>
      <c r="N4" s="991"/>
      <c r="O4" s="991"/>
      <c r="P4" s="991"/>
      <c r="Q4" s="991"/>
      <c r="R4" s="991"/>
      <c r="S4" s="991"/>
      <c r="T4" s="57"/>
      <c r="U4" s="57"/>
      <c r="V4" s="57"/>
      <c r="W4" s="57"/>
      <c r="X4" s="58"/>
    </row>
    <row r="5" spans="1:24">
      <c r="A5" s="992" t="s">
        <v>688</v>
      </c>
      <c r="B5" s="993"/>
      <c r="C5" s="993"/>
      <c r="D5" s="993"/>
      <c r="E5" s="993"/>
      <c r="F5" s="993"/>
      <c r="G5" s="993"/>
      <c r="H5" s="993"/>
      <c r="I5" s="993"/>
      <c r="J5" s="993"/>
      <c r="K5" s="993"/>
      <c r="L5" s="993"/>
      <c r="M5" s="993"/>
      <c r="N5" s="993"/>
      <c r="O5" s="993"/>
      <c r="P5" s="993"/>
      <c r="Q5" s="993"/>
      <c r="R5" s="993"/>
      <c r="S5" s="993"/>
      <c r="T5" s="993"/>
      <c r="U5" s="993"/>
      <c r="V5" s="993"/>
      <c r="W5" s="993"/>
      <c r="X5" s="994"/>
    </row>
    <row r="6" spans="1:24" ht="15" customHeight="1">
      <c r="A6" s="983" t="s">
        <v>1737</v>
      </c>
      <c r="B6" s="984"/>
      <c r="C6" s="984"/>
      <c r="D6" s="984"/>
      <c r="E6" s="984"/>
      <c r="F6" s="984"/>
      <c r="G6" s="984"/>
      <c r="H6" s="984"/>
      <c r="I6" s="984"/>
      <c r="J6" s="984"/>
      <c r="K6" s="984"/>
      <c r="L6" s="984"/>
      <c r="M6" s="984"/>
      <c r="N6" s="984"/>
      <c r="O6" s="984"/>
      <c r="P6" s="984"/>
      <c r="Q6" s="984"/>
      <c r="R6" s="984"/>
      <c r="S6" s="984"/>
      <c r="T6" s="984"/>
      <c r="U6" s="984"/>
      <c r="V6" s="984"/>
      <c r="W6" s="984"/>
      <c r="X6" s="985"/>
    </row>
    <row r="7" spans="1:24">
      <c r="A7" s="725"/>
      <c r="B7" s="726"/>
      <c r="C7" s="60"/>
      <c r="D7" s="61">
        <f ca="1">TODAY()</f>
        <v>43495</v>
      </c>
      <c r="E7" s="62"/>
      <c r="F7" s="62"/>
      <c r="G7" s="62"/>
      <c r="H7" s="63"/>
      <c r="I7" s="62"/>
      <c r="J7" s="685"/>
      <c r="K7" s="685"/>
      <c r="L7" s="64"/>
      <c r="M7" s="62"/>
      <c r="N7" s="65"/>
      <c r="O7" s="64"/>
      <c r="P7" s="64"/>
      <c r="Q7" s="64"/>
      <c r="R7" s="66">
        <f ca="1">TODAY()</f>
        <v>43495</v>
      </c>
      <c r="S7" s="66"/>
      <c r="T7" s="64"/>
      <c r="U7" s="64"/>
      <c r="V7" s="64"/>
      <c r="W7" s="64"/>
      <c r="X7" s="67"/>
    </row>
    <row r="8" spans="1:24" ht="27" customHeight="1">
      <c r="A8" s="693" t="s">
        <v>6</v>
      </c>
      <c r="B8" s="694" t="s">
        <v>7</v>
      </c>
      <c r="C8" s="693" t="s">
        <v>8</v>
      </c>
      <c r="D8" s="693" t="s">
        <v>9</v>
      </c>
      <c r="E8" s="693" t="s">
        <v>10</v>
      </c>
      <c r="F8" s="693" t="s">
        <v>11</v>
      </c>
      <c r="G8" s="693" t="s">
        <v>12</v>
      </c>
      <c r="H8" s="693" t="s">
        <v>13</v>
      </c>
      <c r="I8" s="693" t="s">
        <v>14</v>
      </c>
      <c r="J8" s="693" t="s">
        <v>15</v>
      </c>
      <c r="K8" s="693" t="s">
        <v>16</v>
      </c>
      <c r="L8" s="693" t="s">
        <v>17</v>
      </c>
      <c r="M8" s="693" t="s">
        <v>18</v>
      </c>
      <c r="N8" s="693" t="s">
        <v>19</v>
      </c>
      <c r="O8" s="693" t="s">
        <v>20</v>
      </c>
      <c r="P8" s="693" t="s">
        <v>21</v>
      </c>
      <c r="Q8" s="693" t="s">
        <v>22</v>
      </c>
      <c r="R8" s="697" t="s">
        <v>23</v>
      </c>
      <c r="S8" s="697"/>
      <c r="T8" s="693" t="s">
        <v>24</v>
      </c>
      <c r="U8" s="435"/>
      <c r="V8" s="435"/>
      <c r="W8" s="693" t="s">
        <v>25</v>
      </c>
      <c r="X8" s="693" t="s">
        <v>26</v>
      </c>
    </row>
    <row r="9" spans="1:24" ht="32.25" customHeight="1">
      <c r="A9" s="694"/>
      <c r="B9" s="694"/>
      <c r="C9" s="694"/>
      <c r="D9" s="694"/>
      <c r="E9" s="694"/>
      <c r="F9" s="694"/>
      <c r="G9" s="694"/>
      <c r="H9" s="694"/>
      <c r="I9" s="694"/>
      <c r="J9" s="694"/>
      <c r="K9" s="694"/>
      <c r="L9" s="694"/>
      <c r="M9" s="694"/>
      <c r="N9" s="694"/>
      <c r="O9" s="694"/>
      <c r="P9" s="694"/>
      <c r="Q9" s="694"/>
      <c r="R9" s="436" t="s">
        <v>27</v>
      </c>
      <c r="S9" s="436" t="s">
        <v>28</v>
      </c>
      <c r="T9" s="694"/>
      <c r="U9" s="437"/>
      <c r="V9" s="437"/>
      <c r="W9" s="694"/>
      <c r="X9" s="694"/>
    </row>
    <row r="10" spans="1:24">
      <c r="A10" s="68" t="s">
        <v>366</v>
      </c>
      <c r="B10" s="68"/>
      <c r="C10" s="69"/>
      <c r="D10" s="68"/>
      <c r="E10" s="68"/>
      <c r="F10" s="70"/>
      <c r="G10" s="70"/>
      <c r="H10" s="70"/>
      <c r="I10" s="93"/>
      <c r="J10" s="93"/>
      <c r="K10" s="72"/>
      <c r="L10" s="73"/>
      <c r="M10" s="73"/>
      <c r="N10" s="74"/>
      <c r="O10" s="72"/>
      <c r="P10" s="72"/>
      <c r="Q10" s="56"/>
      <c r="R10" s="73"/>
      <c r="S10" s="73"/>
      <c r="T10" s="73"/>
      <c r="U10" s="73"/>
      <c r="V10" s="73"/>
      <c r="W10" s="73"/>
      <c r="X10" s="75"/>
    </row>
    <row r="11" spans="1:24" ht="360">
      <c r="A11" s="868">
        <v>7</v>
      </c>
      <c r="B11" s="870" t="s">
        <v>370</v>
      </c>
      <c r="C11" s="870" t="s">
        <v>282</v>
      </c>
      <c r="D11" s="870" t="s">
        <v>414</v>
      </c>
      <c r="E11" s="137" t="s">
        <v>415</v>
      </c>
      <c r="F11" s="137" t="s">
        <v>416</v>
      </c>
      <c r="G11" s="81" t="s">
        <v>417</v>
      </c>
      <c r="H11" s="81">
        <v>4</v>
      </c>
      <c r="I11" s="77">
        <f>DEFINITIVO!I237</f>
        <v>42614</v>
      </c>
      <c r="J11" s="77">
        <f>DEFINITIVO!J237</f>
        <v>42917</v>
      </c>
      <c r="K11" s="78">
        <f>(+J11-I11)/7</f>
        <v>43.285714285714285</v>
      </c>
      <c r="L11" s="131" t="s">
        <v>543</v>
      </c>
      <c r="M11" s="131">
        <f>DEFINITIVO!M237</f>
        <v>4</v>
      </c>
      <c r="N11" s="79">
        <f>IF(M11/H11&gt;1,1,+M11/H11)</f>
        <v>1</v>
      </c>
      <c r="O11" s="78">
        <f>+K11*N11</f>
        <v>43.285714285714285</v>
      </c>
      <c r="P11" s="78">
        <f ca="1">IF(J11&lt;=$R$7,O11,0)</f>
        <v>43.285714285714285</v>
      </c>
      <c r="Q11" s="78">
        <f ca="1">IF($R$7&gt;=J11,K11,0)</f>
        <v>43.285714285714285</v>
      </c>
      <c r="R11" s="131"/>
      <c r="S11" s="131"/>
      <c r="T11" s="130" t="str">
        <f>DEFINITIVO!T237</f>
        <v>AUDITORIA VIGENCIA 2015
Se realizó citación mediante radicado 20163200253583 del 9/11/2016 , posteriormente se realiza una nueva reunión con Acta de  Fecha 29 de noviembre, la que se llevó a cabo en la secretaría General  con la participación de la Secretaria General del Ministerio,  Coordinador del Runt, directora de Transporte y Tránsito, Subdirectora de Tránsito ( e ), Jefe de la Oficina Asesora Jurídica y Subdirectora Administrativa y Financiera para establecer parámetros de trabajo y definir competencias en el desarrollo de este proceso.
Runt Y Subdirección Administrativa y Financiera. CIRCULAR 201440104893410 DIC 2014.
Runt Y Subdirección Administrativa y Financiera. CIRCULAR 201440104893410 DIC 2014.
Con memorando20174100047093 del 28 de marzo de 2017 se envió proyecto de ley por medio del cual se modifica el articulo 15 de la Ley 1005 de 2006.</v>
      </c>
      <c r="U11" s="131">
        <f>IF(N11=100%,2,0)</f>
        <v>2</v>
      </c>
      <c r="V11" s="131">
        <f ca="1">IF(J11&lt;$T$2,0,1)</f>
        <v>0</v>
      </c>
      <c r="W11" s="131" t="str">
        <f ca="1">IF(U11+V11&gt;1,"CUMPLIDA",IF(V11=1,"EN TERMINO","VENCIDA"))</f>
        <v>CUMPLIDA</v>
      </c>
      <c r="X11" s="881" t="str">
        <f ca="1">IF(W11&amp;W12="CUMPLIDA","CUMPLIDA",IF(OR(W11="VENCIDA",W12="VENCIDA"),"VENCIDA",IF(U11+U12=4,"CUMPLIDA","EN TERMINO")))</f>
        <v>CUMPLIDA</v>
      </c>
    </row>
    <row r="12" spans="1:24" ht="141.75" customHeight="1">
      <c r="A12" s="869"/>
      <c r="B12" s="871"/>
      <c r="C12" s="871"/>
      <c r="D12" s="871"/>
      <c r="E12" s="137" t="s">
        <v>418</v>
      </c>
      <c r="F12" s="137" t="s">
        <v>419</v>
      </c>
      <c r="G12" s="81" t="s">
        <v>409</v>
      </c>
      <c r="H12" s="81">
        <v>3</v>
      </c>
      <c r="I12" s="77">
        <f>DEFINITIVO!I238</f>
        <v>42614</v>
      </c>
      <c r="J12" s="77">
        <f>DEFINITIVO!J238</f>
        <v>42795</v>
      </c>
      <c r="K12" s="78">
        <f>(+J12-I12)/7</f>
        <v>25.857142857142858</v>
      </c>
      <c r="L12" s="131" t="s">
        <v>542</v>
      </c>
      <c r="M12" s="164">
        <f>DEFINITIVO!M238</f>
        <v>3</v>
      </c>
      <c r="N12" s="79">
        <f>IF(M12/H12&gt;1,1,+M12/H12)</f>
        <v>1</v>
      </c>
      <c r="O12" s="78">
        <f>+K12*N12</f>
        <v>25.857142857142858</v>
      </c>
      <c r="P12" s="78">
        <f ca="1">IF(J12&lt;=$R$7,O12,0)</f>
        <v>25.857142857142858</v>
      </c>
      <c r="Q12" s="78">
        <f ca="1">IF($R$7&gt;=J12,K12,0)</f>
        <v>25.857142857142858</v>
      </c>
      <c r="R12" s="131"/>
      <c r="S12" s="131"/>
      <c r="T12" s="163" t="str">
        <f>DEFINITIVO!T238</f>
        <v>AUDITORIA VIGENCIA 2015
Para la vigencia 2014: Cuenta de cobro No.  084/2016, por valor de $ 1.188.900, con radicado MT No. 20163290252531, para la vigencia 2015  Cuenta de cobro No.  085/2016, por valor de $ 17.732.600, con radicado MT No. 20163290252531 y para la vigencia Cuenta de cobro No.  336/2016, con radicado MT No. 20163290540101.</v>
      </c>
      <c r="U12" s="131">
        <f>IF(N12=100%,2,0)</f>
        <v>2</v>
      </c>
      <c r="V12" s="131">
        <f ca="1">IF(J12&lt;$T$2,0,1)</f>
        <v>0</v>
      </c>
      <c r="W12" s="131" t="str">
        <f ca="1">IF(U12+V12&gt;1,"CUMPLIDA",IF(V12=1,"EN TERMINO","VENCIDA"))</f>
        <v>CUMPLIDA</v>
      </c>
      <c r="X12" s="881"/>
    </row>
    <row r="13" spans="1:24" ht="409.5">
      <c r="A13" s="129">
        <v>8</v>
      </c>
      <c r="B13" s="130" t="s">
        <v>608</v>
      </c>
      <c r="C13" s="130" t="s">
        <v>282</v>
      </c>
      <c r="D13" s="130" t="s">
        <v>414</v>
      </c>
      <c r="E13" s="137" t="s">
        <v>415</v>
      </c>
      <c r="F13" s="137" t="s">
        <v>416</v>
      </c>
      <c r="G13" s="81" t="s">
        <v>417</v>
      </c>
      <c r="H13" s="81">
        <v>4</v>
      </c>
      <c r="I13" s="77">
        <f>DEFINITIVO!I239</f>
        <v>42614</v>
      </c>
      <c r="J13" s="77">
        <f>DEFINITIVO!J239</f>
        <v>42917</v>
      </c>
      <c r="K13" s="78">
        <f>(+J13-I13)/7</f>
        <v>43.285714285714285</v>
      </c>
      <c r="L13" s="131" t="s">
        <v>543</v>
      </c>
      <c r="M13" s="164">
        <f>DEFINITIVO!M239</f>
        <v>4</v>
      </c>
      <c r="N13" s="79">
        <f>IF(M13/H13&gt;1,1,+M13/H13)</f>
        <v>1</v>
      </c>
      <c r="O13" s="78">
        <f>+K13*N13</f>
        <v>43.285714285714285</v>
      </c>
      <c r="P13" s="78">
        <f ca="1">IF(J13&lt;=$R$7,O13,0)</f>
        <v>43.285714285714285</v>
      </c>
      <c r="Q13" s="78">
        <f ca="1">IF($R$7&gt;=J13,K13,0)</f>
        <v>43.285714285714285</v>
      </c>
      <c r="R13" s="131"/>
      <c r="S13" s="131"/>
      <c r="T13" s="163" t="str">
        <f>DEFINITIVO!T239</f>
        <v>AUDITORIA VIGENCIA 2015
Se realizó citación mediante radicado 20163200253583 del 9/11/2016 , posteriormente se realiza una nueva reunión con Acta de fecha 29 de noviembre, la que se llevó a cabo en la Secretaría General  con la participación de la Secretaria General del Ministerio,  Coordinador del Runt, directora de Transporte y Tránsito, Subdirectora de Tránsito ( e ), Jefe de la Oficina Asesora Jurídica y Subdirectora Administrativa y Financiera para establecer parámetros de trabajo y definir competencias en el desarrollo de este proceso.
Con memorando20174100047093 del 28 de marzo de 2017 se envió proyecto de ley por medio del cual se modifica el articulo 15 de la Ley 1005 de 2006.</v>
      </c>
      <c r="U13" s="131">
        <f>IF(N13=100%,2,0)</f>
        <v>2</v>
      </c>
      <c r="V13" s="131">
        <f ca="1">IF(J13&lt;$T$2,0,1)</f>
        <v>0</v>
      </c>
      <c r="W13" s="131" t="str">
        <f ca="1">IF(U13+V13&gt;1,"CUMPLIDA",IF(V13=1,"EN TERMINO","VENCIDA"))</f>
        <v>CUMPLIDA</v>
      </c>
      <c r="X13" s="131" t="str">
        <f ca="1">IF(W13="CUMPLIDA","CUMPLIDA",IF(W13="EN TERMINO","EN TERMINO","VENCIDA"))</f>
        <v>CUMPLIDA</v>
      </c>
    </row>
    <row r="14" spans="1:24">
      <c r="A14" s="68" t="s">
        <v>322</v>
      </c>
      <c r="B14" s="68"/>
      <c r="C14" s="69"/>
      <c r="D14" s="68"/>
      <c r="E14" s="68"/>
      <c r="F14" s="70"/>
      <c r="G14" s="70"/>
      <c r="H14" s="70"/>
      <c r="I14" s="93"/>
      <c r="J14" s="93"/>
      <c r="K14" s="72"/>
      <c r="L14" s="73"/>
      <c r="M14" s="73"/>
      <c r="N14" s="74"/>
      <c r="O14" s="72"/>
      <c r="P14" s="72"/>
      <c r="Q14" s="56"/>
      <c r="R14" s="73"/>
      <c r="S14" s="73"/>
      <c r="T14" s="73"/>
      <c r="U14" s="73"/>
      <c r="V14" s="73"/>
      <c r="W14" s="73"/>
      <c r="X14" s="75"/>
    </row>
    <row r="15" spans="1:24" ht="348">
      <c r="A15" s="13">
        <v>1</v>
      </c>
      <c r="B15" s="137" t="s">
        <v>323</v>
      </c>
      <c r="C15" s="137" t="s">
        <v>48</v>
      </c>
      <c r="D15" s="137" t="s">
        <v>259</v>
      </c>
      <c r="E15" s="130" t="s">
        <v>690</v>
      </c>
      <c r="F15" s="130" t="s">
        <v>1074</v>
      </c>
      <c r="G15" s="129" t="s">
        <v>691</v>
      </c>
      <c r="H15" s="129">
        <v>1</v>
      </c>
      <c r="I15" s="77">
        <f>DEFINITIVO!I412</f>
        <v>42917</v>
      </c>
      <c r="J15" s="77">
        <f>DEFINITIVO!J412</f>
        <v>43282</v>
      </c>
      <c r="K15" s="78">
        <f>(+J15-I15)/7</f>
        <v>52.142857142857146</v>
      </c>
      <c r="L15" s="81" t="s">
        <v>324</v>
      </c>
      <c r="M15" s="131">
        <f>DEFINITIVO!M412</f>
        <v>1</v>
      </c>
      <c r="N15" s="79">
        <f>IF(M15/H15&gt;1,1,+M15/H15)</f>
        <v>1</v>
      </c>
      <c r="O15" s="78">
        <f>+K15*N15</f>
        <v>52.142857142857146</v>
      </c>
      <c r="P15" s="78">
        <f ca="1">IF(J15&lt;=$R$7,O15,0)</f>
        <v>52.142857142857146</v>
      </c>
      <c r="Q15" s="78">
        <f ca="1">IF($R$7&gt;=J15,K15,0)</f>
        <v>52.142857142857146</v>
      </c>
      <c r="R15" s="131"/>
      <c r="S15" s="131"/>
      <c r="T15" s="82" t="str">
        <f>DEFINITIVO!T412</f>
        <v>AUDITORIA TRANSPORTE Y LOGÍSTICA
SOBRE LOS AVANCES EN LAS ACCIONES DE LA POLÍTICA NACIONAL DE LOGÍSTICA:                                                                                                                       Como premisa de cumplimiento del presente hallazgo es importante separar la actividad del ICTC y del SICE TAC:                                                                                            1. ICTC. El Indice de Costos del Transporte de Carga es un indicador que es una realidad y es publicada y administrado por el Departamento Administrativo Nacional de Estadistica - DANE. La ultima versión disponible es del mes de mayo del 2018. (Las publicacioens puede ser consultadas a través del siguiente link https://www.dane.gov.co/index.php/estadisticas-por-tema/precios-y-costos/indice-de-costos-del-transporte-de-carga-por-carretera-ictc).                                                                                                             2. SICE TAC. El Sistema de Información de Costos Eficientes para el Transporte Automotor de Carga en su versión 2.0 fue publicado e informado a través del Memorando MT-No 20184000088811. Por otro lado la plataforma se encuentra actualizado en todos sus componentes de precios y rendimientos. Sobre este particular se debe tener en cuenta que el protoco de actualización está contenido en la Resolución 3444 del 2016. (El aplicativo esta disponible a través del siguiente link:  http://sicetac.mintransporte.gov.co:8080/sicetacWeb/#!/ejecutar/costos-eficientes)</v>
      </c>
      <c r="U15" s="126">
        <f>IF(N15=100%,2,0)</f>
        <v>2</v>
      </c>
      <c r="V15" s="126">
        <f ca="1">IF(J15&lt;$T$2,0,1)</f>
        <v>0</v>
      </c>
      <c r="W15" s="126" t="str">
        <f ca="1">IF(U15+V15&gt;1,"CUMPLIDA",IF(V15=1,"EN TERMINO","VENCIDA"))</f>
        <v>CUMPLIDA</v>
      </c>
      <c r="X15" s="126" t="str">
        <f ca="1">IF(W15="CUMPLIDA","CUMPLIDA",IF(W15="EN TERMINO","EN TERMINO","VENCIDA"))</f>
        <v>CUMPLIDA</v>
      </c>
    </row>
    <row r="16" spans="1:24" ht="116.25" customHeight="1">
      <c r="A16" s="891">
        <v>6</v>
      </c>
      <c r="B16" s="893" t="s">
        <v>325</v>
      </c>
      <c r="C16" s="893" t="s">
        <v>48</v>
      </c>
      <c r="D16" s="893" t="s">
        <v>581</v>
      </c>
      <c r="E16" s="893" t="s">
        <v>582</v>
      </c>
      <c r="F16" s="130" t="s">
        <v>583</v>
      </c>
      <c r="G16" s="129" t="s">
        <v>584</v>
      </c>
      <c r="H16" s="129">
        <v>1</v>
      </c>
      <c r="I16" s="77">
        <f>DEFINITIVO!I413</f>
        <v>42037</v>
      </c>
      <c r="J16" s="77">
        <f>DEFINITIVO!J413</f>
        <v>42369</v>
      </c>
      <c r="K16" s="78">
        <f>(+J16-I16)/7</f>
        <v>47.428571428571431</v>
      </c>
      <c r="L16" s="81" t="s">
        <v>324</v>
      </c>
      <c r="M16" s="131">
        <f>DEFINITIVO!M413</f>
        <v>1</v>
      </c>
      <c r="N16" s="79">
        <f>IF(M16/H16&gt;1,1,+M16/H16)</f>
        <v>1</v>
      </c>
      <c r="O16" s="78">
        <f>+K16*N16</f>
        <v>47.428571428571431</v>
      </c>
      <c r="P16" s="78">
        <f ca="1">IF(J16&lt;=$R$7,O16,0)</f>
        <v>47.428571428571431</v>
      </c>
      <c r="Q16" s="78">
        <f ca="1">IF($R$7&gt;=J16,K16,0)</f>
        <v>47.428571428571431</v>
      </c>
      <c r="R16" s="131"/>
      <c r="S16" s="131"/>
      <c r="T16" s="130" t="str">
        <f>DEFINITIVO!T413</f>
        <v xml:space="preserve">AUDITORIA TRANSPORTE Y LOGÍSTICA
La entidad actualmente cuenta con la plataforma que sirve como herramienta de gestión de las gerencias de corredores logísticos, alimentada con el corredor piloto   Bogotá - Barranquilla. </v>
      </c>
      <c r="U16" s="126">
        <f>IF(N16=100%,2,0)</f>
        <v>2</v>
      </c>
      <c r="V16" s="126">
        <f ca="1">IF(J16&lt;$T$2,0,1)</f>
        <v>0</v>
      </c>
      <c r="W16" s="126" t="str">
        <f ca="1">IF(U16+V16&gt;1,"CUMPLIDA",IF(V16=1,"EN TERMINO","VENCIDA"))</f>
        <v>CUMPLIDA</v>
      </c>
      <c r="X16" s="881" t="str">
        <f ca="1">IF(W16&amp;W17&amp;W18="CUMPLIDA","CUMPLIDA",IF(OR(W16="VENCIDA",W17="VENCIDA",W18="VENCIDA"),"VENCIDA",IF(U16+U17+U18=6,"CUMPLIDA","EN TERMINO")))</f>
        <v>CUMPLIDA</v>
      </c>
    </row>
    <row r="17" spans="1:24" ht="189.75" customHeight="1">
      <c r="A17" s="1003"/>
      <c r="B17" s="874"/>
      <c r="C17" s="874"/>
      <c r="D17" s="874"/>
      <c r="E17" s="874"/>
      <c r="F17" s="130" t="s">
        <v>583</v>
      </c>
      <c r="G17" s="129" t="s">
        <v>585</v>
      </c>
      <c r="H17" s="129">
        <v>1</v>
      </c>
      <c r="I17" s="77">
        <f>DEFINITIVO!I414</f>
        <v>42628</v>
      </c>
      <c r="J17" s="77">
        <f>DEFINITIVO!J414</f>
        <v>42735</v>
      </c>
      <c r="K17" s="78">
        <f>(+J17-I17)/7</f>
        <v>15.285714285714286</v>
      </c>
      <c r="L17" s="81" t="s">
        <v>324</v>
      </c>
      <c r="M17" s="164">
        <f>DEFINITIVO!M414</f>
        <v>1</v>
      </c>
      <c r="N17" s="79">
        <f>IF(M17/H17&gt;1,1,+M17/H17)</f>
        <v>1</v>
      </c>
      <c r="O17" s="78">
        <f>+K17*N17</f>
        <v>15.285714285714286</v>
      </c>
      <c r="P17" s="78">
        <f ca="1">IF(J17&lt;=$R$7,O17,0)</f>
        <v>15.285714285714286</v>
      </c>
      <c r="Q17" s="78">
        <f ca="1">IF($R$7&gt;=J17,K17,0)</f>
        <v>15.285714285714286</v>
      </c>
      <c r="R17" s="131"/>
      <c r="S17" s="131"/>
      <c r="T17" s="163" t="str">
        <f>DEFINITIVO!T414</f>
        <v>AUDITORIA TRANSPORTE Y LOGÍSTICA
La entidad actualizó y complementó la herramienta Portal Logístico de Colombia con la información de la totalidad de los corredores logísticos señalados en la resolución 164 de  2015. Esta actividad se desarrolló mediante la ejecución del contrato de consultoría  414 de 2016 adelantado por la firma ISOIN  ADVANCE TECHNOLOGY SAS —  INGENIERÍA Y SOLUCIONES INFORMÁTICAS DEL SUR S.L. , el cual finalizó el 31/12/2016.</v>
      </c>
      <c r="U17" s="126">
        <f>IF(N17=100%,2,0)</f>
        <v>2</v>
      </c>
      <c r="V17" s="126">
        <f ca="1">IF(J17&lt;$T$2,0,1)</f>
        <v>0</v>
      </c>
      <c r="W17" s="126" t="str">
        <f ca="1">IF(U17+V17&gt;1,"CUMPLIDA",IF(V17=1,"EN TERMINO","VENCIDA"))</f>
        <v>CUMPLIDA</v>
      </c>
      <c r="X17" s="881"/>
    </row>
    <row r="18" spans="1:24" ht="223.5" customHeight="1" thickBot="1">
      <c r="A18" s="1004"/>
      <c r="B18" s="871"/>
      <c r="C18" s="871"/>
      <c r="D18" s="871"/>
      <c r="E18" s="871"/>
      <c r="F18" s="130" t="s">
        <v>586</v>
      </c>
      <c r="G18" s="129" t="s">
        <v>587</v>
      </c>
      <c r="H18" s="129">
        <v>1</v>
      </c>
      <c r="I18" s="77">
        <f>DEFINITIVO!I415</f>
        <v>42644</v>
      </c>
      <c r="J18" s="77">
        <f>DEFINITIVO!J415</f>
        <v>42916</v>
      </c>
      <c r="K18" s="78">
        <f>(+J18-I18)/7</f>
        <v>38.857142857142854</v>
      </c>
      <c r="L18" s="81" t="s">
        <v>324</v>
      </c>
      <c r="M18" s="164">
        <f>DEFINITIVO!M415</f>
        <v>1</v>
      </c>
      <c r="N18" s="79">
        <f>IF(M18/H18&gt;1,1,+M18/H18)</f>
        <v>1</v>
      </c>
      <c r="O18" s="78">
        <f>+K18*N18</f>
        <v>38.857142857142854</v>
      </c>
      <c r="P18" s="78">
        <f ca="1">IF(J18&lt;=$R$7,O18,0)</f>
        <v>38.857142857142854</v>
      </c>
      <c r="Q18" s="78">
        <f ca="1">IF($R$7&gt;=J18,K18,0)</f>
        <v>38.857142857142854</v>
      </c>
      <c r="R18" s="131"/>
      <c r="S18" s="131"/>
      <c r="T18" s="163" t="str">
        <f>DEFINITIVO!T415</f>
        <v>AUDITORIA TRANSPORTE Y LOGÍSTICA
La entidad contrató mediante contrato 589 de 2016 con la firma SINMAF SAS -Extreme technologiers S.A., la ejecución de la primera fase que busca evaluar a través de servicios de información de mercados virtuales o bolsas de carga la reducción de Gases de Efecto Invernadero en la operación de transporte carretero de carga.
El contrato finalizó de forma exitosa, logrando la reducción de viajes en vacío de la flota y permitiendo  la medición de la disminución de Gases de Efecto Invernadero.</v>
      </c>
      <c r="U18" s="126">
        <f>IF(N18=100%,2,0)</f>
        <v>2</v>
      </c>
      <c r="V18" s="126">
        <f ca="1">IF(J18&lt;$T$2,0,1)</f>
        <v>0</v>
      </c>
      <c r="W18" s="126" t="str">
        <f ca="1">IF(U18+V18&gt;1,"CUMPLIDA",IF(V18=1,"EN TERMINO","VENCIDA"))</f>
        <v>CUMPLIDA</v>
      </c>
      <c r="X18" s="881"/>
    </row>
    <row r="19" spans="1:24" ht="15.75" thickBot="1">
      <c r="A19" s="99" t="s">
        <v>332</v>
      </c>
      <c r="B19" s="100"/>
      <c r="C19" s="101"/>
      <c r="D19" s="102"/>
      <c r="E19" s="102"/>
      <c r="F19" s="102"/>
      <c r="G19" s="102"/>
      <c r="H19" s="103"/>
      <c r="I19" s="102"/>
      <c r="J19" s="104"/>
      <c r="K19" s="105"/>
      <c r="L19" s="106"/>
      <c r="M19" s="107"/>
      <c r="N19" s="108">
        <f>SUM(N11:N18)</f>
        <v>7</v>
      </c>
      <c r="O19" s="108">
        <f>SUM(O11:O18)</f>
        <v>266.14285714285711</v>
      </c>
      <c r="P19" s="108">
        <f ca="1">SUM(P11:P18)</f>
        <v>266.14285714285711</v>
      </c>
      <c r="Q19" s="109">
        <f ca="1">SUM(Q11:Q18)</f>
        <v>266.14285714285711</v>
      </c>
      <c r="R19" s="110"/>
      <c r="S19" s="111"/>
      <c r="T19" s="41"/>
      <c r="U19" s="31"/>
      <c r="V19" s="31"/>
      <c r="W19" s="42"/>
      <c r="X19" s="43"/>
    </row>
    <row r="21" spans="1:24" ht="18">
      <c r="B21" s="563" t="s">
        <v>347</v>
      </c>
      <c r="C21" s="564" t="s">
        <v>338</v>
      </c>
      <c r="D21" s="565" t="s">
        <v>335</v>
      </c>
      <c r="E21" s="566" t="s">
        <v>341</v>
      </c>
      <c r="F21" s="567" t="s">
        <v>344</v>
      </c>
    </row>
    <row r="22" spans="1:24" ht="21" customHeight="1">
      <c r="B22" s="561" t="s">
        <v>365</v>
      </c>
      <c r="C22" s="324">
        <f ca="1">COUNTIF($X$11:$X$13,C$21)</f>
        <v>0</v>
      </c>
      <c r="D22" s="325">
        <f ca="1">COUNTIF($X$11:$X$13,D$21)</f>
        <v>2</v>
      </c>
      <c r="E22" s="326">
        <f ca="1">COUNTIF($X$11:$X$13,E$21)</f>
        <v>0</v>
      </c>
      <c r="F22" s="327">
        <f ca="1">SUM(C22:E22)</f>
        <v>2</v>
      </c>
    </row>
    <row r="23" spans="1:24" ht="21" customHeight="1">
      <c r="B23" s="560" t="s">
        <v>353</v>
      </c>
      <c r="C23" s="328">
        <f ca="1">COUNTIF($X$15:$X$18,C$21)</f>
        <v>0</v>
      </c>
      <c r="D23" s="325">
        <f ca="1">COUNTIF($X$15:$X$18,D$21)</f>
        <v>2</v>
      </c>
      <c r="E23" s="326">
        <f ca="1">COUNTIF($X$15:$X$18,E$21)</f>
        <v>0</v>
      </c>
      <c r="F23" s="331">
        <f ca="1">SUM(C23:E23)</f>
        <v>2</v>
      </c>
      <c r="H23" s="877" t="s">
        <v>689</v>
      </c>
      <c r="I23" s="877"/>
    </row>
    <row r="24" spans="1:24" ht="20.25">
      <c r="B24" s="340" t="s">
        <v>344</v>
      </c>
      <c r="C24" s="339">
        <f ca="1">SUM(C22:C23)</f>
        <v>0</v>
      </c>
      <c r="D24" s="339">
        <f ca="1">SUM(D22:D23)</f>
        <v>4</v>
      </c>
      <c r="E24" s="339">
        <f ca="1">SUM(E22:E23)</f>
        <v>0</v>
      </c>
      <c r="F24" s="339">
        <f ca="1">SUM(F22:F23)</f>
        <v>4</v>
      </c>
      <c r="H24" s="48" t="s">
        <v>335</v>
      </c>
      <c r="I24" s="48">
        <f ca="1">COUNTIF($X$10:$X$18,H24)</f>
        <v>4</v>
      </c>
    </row>
    <row r="25" spans="1:24">
      <c r="H25" s="48" t="s">
        <v>338</v>
      </c>
      <c r="I25" s="48">
        <f ca="1">COUNTIF($X$10:$X$18,H25)</f>
        <v>0</v>
      </c>
    </row>
    <row r="26" spans="1:24">
      <c r="H26" s="48" t="s">
        <v>341</v>
      </c>
      <c r="I26" s="48">
        <f ca="1">COUNTIF($X$10:$X$18,H26)</f>
        <v>0</v>
      </c>
    </row>
    <row r="27" spans="1:24">
      <c r="H27" s="48" t="s">
        <v>344</v>
      </c>
      <c r="I27" s="48">
        <f ca="1">SUM(I24:I26)</f>
        <v>4</v>
      </c>
    </row>
  </sheetData>
  <mergeCells count="41">
    <mergeCell ref="L8:L9"/>
    <mergeCell ref="M8:M9"/>
    <mergeCell ref="N8:N9"/>
    <mergeCell ref="X8:X9"/>
    <mergeCell ref="O8:O9"/>
    <mergeCell ref="P8:P9"/>
    <mergeCell ref="Q8:Q9"/>
    <mergeCell ref="R8:S8"/>
    <mergeCell ref="A1:S1"/>
    <mergeCell ref="A2:S2"/>
    <mergeCell ref="A3:S3"/>
    <mergeCell ref="A4:S4"/>
    <mergeCell ref="A5:X5"/>
    <mergeCell ref="A6:X6"/>
    <mergeCell ref="A7:B7"/>
    <mergeCell ref="J7:K7"/>
    <mergeCell ref="A8:A9"/>
    <mergeCell ref="B8:B9"/>
    <mergeCell ref="C8:C9"/>
    <mergeCell ref="D8:D9"/>
    <mergeCell ref="E8:E9"/>
    <mergeCell ref="T8:T9"/>
    <mergeCell ref="W8:W9"/>
    <mergeCell ref="I8:I9"/>
    <mergeCell ref="J8:J9"/>
    <mergeCell ref="K8:K9"/>
    <mergeCell ref="F8:F9"/>
    <mergeCell ref="G8:G9"/>
    <mergeCell ref="H8:H9"/>
    <mergeCell ref="H23:I23"/>
    <mergeCell ref="X16:X18"/>
    <mergeCell ref="A11:A12"/>
    <mergeCell ref="B11:B12"/>
    <mergeCell ref="C11:C12"/>
    <mergeCell ref="D11:D12"/>
    <mergeCell ref="X11:X12"/>
    <mergeCell ref="A16:A18"/>
    <mergeCell ref="B16:B18"/>
    <mergeCell ref="C16:C18"/>
    <mergeCell ref="D16:D18"/>
    <mergeCell ref="E16:E18"/>
  </mergeCells>
  <conditionalFormatting sqref="W11:W13 W15:W18">
    <cfRule type="cellIs" dxfId="305" priority="367" operator="equal">
      <formula>"EN TERMINO"</formula>
    </cfRule>
    <cfRule type="cellIs" dxfId="304" priority="368" operator="equal">
      <formula>"CUMPLIDA"</formula>
    </cfRule>
    <cfRule type="cellIs" dxfId="303" priority="369" operator="equal">
      <formula>"VENCIDA"</formula>
    </cfRule>
  </conditionalFormatting>
  <conditionalFormatting sqref="W14:X14">
    <cfRule type="cellIs" dxfId="302" priority="349" operator="equal">
      <formula>"EN TERMINO"</formula>
    </cfRule>
    <cfRule type="cellIs" dxfId="301" priority="350" operator="equal">
      <formula>"CUMPLIDA"</formula>
    </cfRule>
    <cfRule type="cellIs" dxfId="300" priority="351" operator="equal">
      <formula>"VENCIDA"</formula>
    </cfRule>
  </conditionalFormatting>
  <conditionalFormatting sqref="X15">
    <cfRule type="cellIs" dxfId="299" priority="289" operator="equal">
      <formula>"EN TERMINO"</formula>
    </cfRule>
    <cfRule type="cellIs" dxfId="298" priority="290" operator="equal">
      <formula>"CUMPLIDA"</formula>
    </cfRule>
    <cfRule type="cellIs" dxfId="297" priority="291" operator="equal">
      <formula>"VENCIDA"</formula>
    </cfRule>
  </conditionalFormatting>
  <conditionalFormatting sqref="X11">
    <cfRule type="cellIs" dxfId="296" priority="268" operator="equal">
      <formula>"EN TERMINO"</formula>
    </cfRule>
    <cfRule type="cellIs" dxfId="295" priority="269" operator="equal">
      <formula>"CUMPLIDA"</formula>
    </cfRule>
    <cfRule type="cellIs" dxfId="294" priority="270" operator="equal">
      <formula>"VENCIDA"</formula>
    </cfRule>
  </conditionalFormatting>
  <conditionalFormatting sqref="X13">
    <cfRule type="cellIs" dxfId="293" priority="244" operator="equal">
      <formula>"EN TERMINO"</formula>
    </cfRule>
    <cfRule type="cellIs" dxfId="292" priority="245" operator="equal">
      <formula>"CUMPLIDA"</formula>
    </cfRule>
    <cfRule type="cellIs" dxfId="291" priority="246" operator="equal">
      <formula>"VENCIDA"</formula>
    </cfRule>
  </conditionalFormatting>
  <conditionalFormatting sqref="X16">
    <cfRule type="cellIs" dxfId="290" priority="223" operator="equal">
      <formula>"EN TERMINO"</formula>
    </cfRule>
    <cfRule type="cellIs" dxfId="289" priority="224" operator="equal">
      <formula>"CUMPLIDA"</formula>
    </cfRule>
    <cfRule type="cellIs" dxfId="288" priority="225" operator="equal">
      <formula>"VENCIDA"</formula>
    </cfRule>
  </conditionalFormatting>
  <conditionalFormatting sqref="W10:X10">
    <cfRule type="cellIs" dxfId="287" priority="13" operator="equal">
      <formula>"EN TERMINO"</formula>
    </cfRule>
    <cfRule type="cellIs" dxfId="286" priority="14" operator="equal">
      <formula>"CUMPLIDA"</formula>
    </cfRule>
    <cfRule type="cellIs" dxfId="285" priority="15" operator="equal">
      <formula>"VENCIDA"</formula>
    </cfRule>
  </conditionalFormatting>
  <dataValidations count="6">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K16:K18 K11:K13">
      <formula1>-2147483647</formula1>
      <formula2>2147483647</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D11:D13">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E11:E13">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G13 F11:F13 G11">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G12">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H11:H13">
      <formula1>-2147483647</formula1>
      <formula2>2147483647</formula2>
    </dataValidation>
  </dataValidations>
  <printOptions horizontalCentered="1" verticalCentered="1"/>
  <pageMargins left="0.11811023622047245" right="0.11811023622047245" top="0.15748031496062992" bottom="0.15748031496062992" header="0.31496062992125984" footer="0.31496062992125984"/>
  <pageSetup paperSize="14" scale="5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topLeftCell="A8" zoomScale="70" zoomScaleNormal="70" workbookViewId="0">
      <pane xSplit="2" ySplit="2" topLeftCell="F16" activePane="bottomRight" state="frozen"/>
      <selection activeCell="D12" sqref="D12"/>
      <selection pane="topRight" activeCell="D12" sqref="D12"/>
      <selection pane="bottomLeft" activeCell="D12" sqref="D12"/>
      <selection pane="bottomRight" activeCell="D12" sqref="D12"/>
    </sheetView>
  </sheetViews>
  <sheetFormatPr baseColWidth="10" defaultRowHeight="15"/>
  <cols>
    <col min="2" max="2" width="38.140625" customWidth="1"/>
    <col min="3" max="3" width="15.140625" customWidth="1"/>
    <col min="4" max="4" width="22.42578125" customWidth="1"/>
    <col min="5" max="5" width="18.140625" customWidth="1"/>
    <col min="6" max="6" width="35.28515625" customWidth="1"/>
    <col min="7" max="7" width="23.28515625" customWidth="1"/>
    <col min="8" max="8" width="19.85546875" customWidth="1"/>
    <col min="12" max="12" width="22.7109375" customWidth="1"/>
    <col min="15" max="19" width="0" hidden="1" customWidth="1"/>
    <col min="20" max="20" width="38.42578125" customWidth="1"/>
    <col min="21" max="22" width="0" hidden="1" customWidth="1"/>
  </cols>
  <sheetData>
    <row r="1" spans="1:24">
      <c r="A1" s="986" t="s">
        <v>0</v>
      </c>
      <c r="B1" s="987"/>
      <c r="C1" s="987"/>
      <c r="D1" s="987"/>
      <c r="E1" s="987"/>
      <c r="F1" s="987"/>
      <c r="G1" s="987"/>
      <c r="H1" s="987"/>
      <c r="I1" s="987"/>
      <c r="J1" s="987"/>
      <c r="K1" s="987"/>
      <c r="L1" s="987"/>
      <c r="M1" s="987"/>
      <c r="N1" s="987"/>
      <c r="O1" s="987"/>
      <c r="P1" s="987"/>
      <c r="Q1" s="987"/>
      <c r="R1" s="987"/>
      <c r="S1" s="987"/>
      <c r="T1" s="27" t="s">
        <v>1</v>
      </c>
      <c r="U1" s="28"/>
      <c r="V1" s="28"/>
      <c r="W1" s="29"/>
      <c r="X1" s="30"/>
    </row>
    <row r="2" spans="1:24">
      <c r="A2" s="988" t="s">
        <v>2</v>
      </c>
      <c r="B2" s="989"/>
      <c r="C2" s="989"/>
      <c r="D2" s="989"/>
      <c r="E2" s="989"/>
      <c r="F2" s="989"/>
      <c r="G2" s="989"/>
      <c r="H2" s="989"/>
      <c r="I2" s="989"/>
      <c r="J2" s="989"/>
      <c r="K2" s="989"/>
      <c r="L2" s="989"/>
      <c r="M2" s="989"/>
      <c r="N2" s="989"/>
      <c r="O2" s="989"/>
      <c r="P2" s="989"/>
      <c r="Q2" s="989"/>
      <c r="R2" s="989"/>
      <c r="S2" s="989"/>
      <c r="T2" s="32">
        <f ca="1">TODAY()</f>
        <v>43495</v>
      </c>
      <c r="U2" s="33"/>
      <c r="V2" s="33"/>
      <c r="W2" s="112"/>
      <c r="X2" s="34"/>
    </row>
    <row r="3" spans="1:24">
      <c r="A3" s="988" t="s">
        <v>4</v>
      </c>
      <c r="B3" s="989"/>
      <c r="C3" s="989"/>
      <c r="D3" s="989"/>
      <c r="E3" s="989"/>
      <c r="F3" s="989"/>
      <c r="G3" s="989"/>
      <c r="H3" s="989"/>
      <c r="I3" s="989"/>
      <c r="J3" s="989"/>
      <c r="K3" s="989"/>
      <c r="L3" s="989"/>
      <c r="M3" s="989"/>
      <c r="N3" s="989"/>
      <c r="O3" s="989"/>
      <c r="P3" s="989"/>
      <c r="Q3" s="989"/>
      <c r="R3" s="989"/>
      <c r="S3" s="989"/>
      <c r="T3" s="33"/>
      <c r="U3" s="33"/>
      <c r="V3" s="33"/>
      <c r="W3" s="112"/>
      <c r="X3" s="34"/>
    </row>
    <row r="4" spans="1:24">
      <c r="A4" s="990" t="s">
        <v>5</v>
      </c>
      <c r="B4" s="991"/>
      <c r="C4" s="991"/>
      <c r="D4" s="991"/>
      <c r="E4" s="991"/>
      <c r="F4" s="991"/>
      <c r="G4" s="991"/>
      <c r="H4" s="991"/>
      <c r="I4" s="991"/>
      <c r="J4" s="991"/>
      <c r="K4" s="991"/>
      <c r="L4" s="991"/>
      <c r="M4" s="991"/>
      <c r="N4" s="991"/>
      <c r="O4" s="991"/>
      <c r="P4" s="991"/>
      <c r="Q4" s="991"/>
      <c r="R4" s="991"/>
      <c r="S4" s="991"/>
      <c r="T4" s="57"/>
      <c r="U4" s="57"/>
      <c r="V4" s="57"/>
      <c r="W4" s="57"/>
      <c r="X4" s="58"/>
    </row>
    <row r="5" spans="1:24">
      <c r="A5" s="992" t="s">
        <v>688</v>
      </c>
      <c r="B5" s="993"/>
      <c r="C5" s="993"/>
      <c r="D5" s="993"/>
      <c r="E5" s="993"/>
      <c r="F5" s="993"/>
      <c r="G5" s="993"/>
      <c r="H5" s="993"/>
      <c r="I5" s="993"/>
      <c r="J5" s="993"/>
      <c r="K5" s="993"/>
      <c r="L5" s="993"/>
      <c r="M5" s="993"/>
      <c r="N5" s="993"/>
      <c r="O5" s="993"/>
      <c r="P5" s="993"/>
      <c r="Q5" s="993"/>
      <c r="R5" s="993"/>
      <c r="S5" s="993"/>
      <c r="T5" s="993"/>
      <c r="U5" s="993"/>
      <c r="V5" s="993"/>
      <c r="W5" s="993"/>
      <c r="X5" s="994"/>
    </row>
    <row r="6" spans="1:24">
      <c r="A6" s="983" t="s">
        <v>1066</v>
      </c>
      <c r="B6" s="984"/>
      <c r="C6" s="984"/>
      <c r="D6" s="984"/>
      <c r="E6" s="984"/>
      <c r="F6" s="984"/>
      <c r="G6" s="984"/>
      <c r="H6" s="984"/>
      <c r="I6" s="984"/>
      <c r="J6" s="984"/>
      <c r="K6" s="984"/>
      <c r="L6" s="984"/>
      <c r="M6" s="984"/>
      <c r="N6" s="984"/>
      <c r="O6" s="984"/>
      <c r="P6" s="984"/>
      <c r="Q6" s="984"/>
      <c r="R6" s="984"/>
      <c r="S6" s="984"/>
      <c r="T6" s="984"/>
      <c r="U6" s="984"/>
      <c r="V6" s="984"/>
      <c r="W6" s="984"/>
      <c r="X6" s="985"/>
    </row>
    <row r="7" spans="1:24">
      <c r="A7" s="725"/>
      <c r="B7" s="726"/>
      <c r="C7" s="60"/>
      <c r="D7" s="61">
        <f ca="1">TODAY()</f>
        <v>43495</v>
      </c>
      <c r="E7" s="62"/>
      <c r="F7" s="62"/>
      <c r="G7" s="62"/>
      <c r="H7" s="63"/>
      <c r="I7" s="62"/>
      <c r="J7" s="685"/>
      <c r="K7" s="685"/>
      <c r="L7" s="64"/>
      <c r="M7" s="62"/>
      <c r="N7" s="65"/>
      <c r="O7" s="64"/>
      <c r="P7" s="64"/>
      <c r="Q7" s="64"/>
      <c r="R7" s="66">
        <f ca="1">TODAY()</f>
        <v>43495</v>
      </c>
      <c r="S7" s="66"/>
      <c r="T7" s="64"/>
      <c r="U7" s="64"/>
      <c r="V7" s="64"/>
      <c r="W7" s="64"/>
      <c r="X7" s="67"/>
    </row>
    <row r="8" spans="1:24" ht="27.75" customHeight="1">
      <c r="A8" s="693" t="s">
        <v>6</v>
      </c>
      <c r="B8" s="694" t="s">
        <v>7</v>
      </c>
      <c r="C8" s="693" t="s">
        <v>8</v>
      </c>
      <c r="D8" s="693" t="s">
        <v>9</v>
      </c>
      <c r="E8" s="693" t="s">
        <v>10</v>
      </c>
      <c r="F8" s="693" t="s">
        <v>11</v>
      </c>
      <c r="G8" s="693" t="s">
        <v>12</v>
      </c>
      <c r="H8" s="693" t="s">
        <v>13</v>
      </c>
      <c r="I8" s="693" t="s">
        <v>14</v>
      </c>
      <c r="J8" s="693" t="s">
        <v>15</v>
      </c>
      <c r="K8" s="693" t="s">
        <v>16</v>
      </c>
      <c r="L8" s="693" t="s">
        <v>17</v>
      </c>
      <c r="M8" s="693" t="s">
        <v>18</v>
      </c>
      <c r="N8" s="693" t="s">
        <v>19</v>
      </c>
      <c r="O8" s="693" t="s">
        <v>20</v>
      </c>
      <c r="P8" s="693" t="s">
        <v>21</v>
      </c>
      <c r="Q8" s="693" t="s">
        <v>22</v>
      </c>
      <c r="R8" s="697" t="s">
        <v>23</v>
      </c>
      <c r="S8" s="697"/>
      <c r="T8" s="693" t="s">
        <v>24</v>
      </c>
      <c r="U8" s="435"/>
      <c r="V8" s="435"/>
      <c r="W8" s="693" t="s">
        <v>25</v>
      </c>
      <c r="X8" s="693" t="s">
        <v>26</v>
      </c>
    </row>
    <row r="9" spans="1:24" ht="27" customHeight="1">
      <c r="A9" s="694"/>
      <c r="B9" s="694"/>
      <c r="C9" s="694"/>
      <c r="D9" s="694"/>
      <c r="E9" s="694"/>
      <c r="F9" s="694"/>
      <c r="G9" s="694"/>
      <c r="H9" s="694"/>
      <c r="I9" s="694"/>
      <c r="J9" s="694"/>
      <c r="K9" s="694"/>
      <c r="L9" s="694"/>
      <c r="M9" s="694"/>
      <c r="N9" s="694"/>
      <c r="O9" s="694"/>
      <c r="P9" s="694"/>
      <c r="Q9" s="694"/>
      <c r="R9" s="436" t="s">
        <v>27</v>
      </c>
      <c r="S9" s="436" t="s">
        <v>28</v>
      </c>
      <c r="T9" s="694"/>
      <c r="U9" s="437"/>
      <c r="V9" s="437"/>
      <c r="W9" s="694"/>
      <c r="X9" s="694"/>
    </row>
    <row r="10" spans="1:24">
      <c r="A10" s="68" t="s">
        <v>694</v>
      </c>
      <c r="B10" s="68"/>
      <c r="C10" s="69"/>
      <c r="D10" s="68"/>
      <c r="E10" s="68"/>
      <c r="F10" s="70"/>
      <c r="G10" s="70"/>
      <c r="H10" s="70"/>
      <c r="I10" s="71"/>
      <c r="J10" s="71"/>
      <c r="K10" s="72"/>
      <c r="L10" s="73"/>
      <c r="M10" s="73"/>
      <c r="N10" s="74"/>
      <c r="O10" s="72"/>
      <c r="P10" s="72"/>
      <c r="Q10" s="72"/>
      <c r="R10" s="73"/>
      <c r="S10" s="73"/>
      <c r="T10" s="73"/>
      <c r="U10" s="73"/>
      <c r="V10" s="73"/>
      <c r="W10" s="73"/>
      <c r="X10" s="75"/>
    </row>
    <row r="11" spans="1:24" ht="103.5" customHeight="1">
      <c r="A11" s="945">
        <v>22</v>
      </c>
      <c r="B11" s="858" t="s">
        <v>1067</v>
      </c>
      <c r="C11" s="858" t="s">
        <v>48</v>
      </c>
      <c r="D11" s="858" t="s">
        <v>1033</v>
      </c>
      <c r="E11" s="858" t="s">
        <v>1020</v>
      </c>
      <c r="F11" s="130" t="s">
        <v>1021</v>
      </c>
      <c r="G11" s="129" t="s">
        <v>766</v>
      </c>
      <c r="H11" s="129">
        <v>1</v>
      </c>
      <c r="I11" s="19">
        <f>DEFINITIVO!I162</f>
        <v>43018</v>
      </c>
      <c r="J11" s="19">
        <f>DEFINITIVO!J162</f>
        <v>43190</v>
      </c>
      <c r="K11" s="78">
        <f t="shared" ref="K11:K19" si="0">(+J11-I11)/7</f>
        <v>24.571428571428573</v>
      </c>
      <c r="L11" s="865" t="s">
        <v>1034</v>
      </c>
      <c r="M11" s="131">
        <f>DEFINITIVO!M162</f>
        <v>1</v>
      </c>
      <c r="N11" s="79">
        <f t="shared" ref="N11:N19" si="1">IF(M11/H11&gt;1,1,+M11/H11)</f>
        <v>1</v>
      </c>
      <c r="O11" s="78">
        <f t="shared" ref="O11:O19" si="2">+K11*N11</f>
        <v>24.571428571428573</v>
      </c>
      <c r="P11" s="78">
        <f t="shared" ref="P11:P19" ca="1" si="3">IF(J11&lt;=$R$7,O11,0)</f>
        <v>24.571428571428573</v>
      </c>
      <c r="Q11" s="78">
        <f t="shared" ref="Q11:Q19" ca="1" si="4">IF($R$7&gt;=J11,K11,0)</f>
        <v>24.571428571428573</v>
      </c>
      <c r="R11" s="78"/>
      <c r="S11" s="131"/>
      <c r="T11" s="82" t="str">
        <f>DEFINITIVO!T162</f>
        <v>PLAN VIGENCIA 2016
Mediante la circular 20183000048643 del 28 de marzo se socializo la aplicación de medidas de austeridad y se ha diseñado orientaciones frente a las horas extras</v>
      </c>
      <c r="U11" s="131">
        <f t="shared" ref="U11:U19" si="5">IF(N11=100%,2,0)</f>
        <v>2</v>
      </c>
      <c r="V11" s="131">
        <f t="shared" ref="V11:V19" ca="1" si="6">IF(J11&lt;$T$2,0,1)</f>
        <v>0</v>
      </c>
      <c r="W11" s="131" t="str">
        <f t="shared" ref="W11:W19" ca="1" si="7">IF(U11+V11&gt;1,"CUMPLIDA",IF(V11=1,"EN TERMINO","VENCIDA"))</f>
        <v>CUMPLIDA</v>
      </c>
      <c r="X11" s="883" t="str">
        <f ca="1">IF(W11&amp;W12&amp;W13&amp;W14="CUMPLIDA","CUMPLIDA",IF(OR(W11="VENCIDA",W12="VENCIDA",W13="VENCIDA",W14="VENCIDA"),"VENCIDA",IF(U11+U12+U13+U14=8,"CUMPLIDA","EN TERMINO")))</f>
        <v>CUMPLIDA</v>
      </c>
    </row>
    <row r="12" spans="1:24" ht="60">
      <c r="A12" s="945"/>
      <c r="B12" s="858"/>
      <c r="C12" s="858"/>
      <c r="D12" s="858"/>
      <c r="E12" s="858"/>
      <c r="F12" s="130" t="s">
        <v>1022</v>
      </c>
      <c r="G12" s="129" t="s">
        <v>948</v>
      </c>
      <c r="H12" s="129">
        <v>1</v>
      </c>
      <c r="I12" s="19">
        <f>DEFINITIVO!I163</f>
        <v>43018</v>
      </c>
      <c r="J12" s="19">
        <f>DEFINITIVO!J163</f>
        <v>43159</v>
      </c>
      <c r="K12" s="78">
        <f t="shared" si="0"/>
        <v>20.142857142857142</v>
      </c>
      <c r="L12" s="865"/>
      <c r="M12" s="164">
        <f>DEFINITIVO!M163</f>
        <v>1</v>
      </c>
      <c r="N12" s="79">
        <f t="shared" si="1"/>
        <v>1</v>
      </c>
      <c r="O12" s="78">
        <f t="shared" si="2"/>
        <v>20.142857142857142</v>
      </c>
      <c r="P12" s="78">
        <f t="shared" ca="1" si="3"/>
        <v>20.142857142857142</v>
      </c>
      <c r="Q12" s="78">
        <f t="shared" ca="1" si="4"/>
        <v>20.142857142857142</v>
      </c>
      <c r="R12" s="78"/>
      <c r="S12" s="131"/>
      <c r="T12" s="82" t="str">
        <f>DEFINITIVO!T163</f>
        <v>PLAN VIGENCIA 2016
Se revisó y sestructuró la metodología de seguimiento al cumplimiento de las medidas dadas en la Directiva Presidencial No 1 .  En proceso de socialización.</v>
      </c>
      <c r="U12" s="131">
        <f t="shared" si="5"/>
        <v>2</v>
      </c>
      <c r="V12" s="131">
        <f t="shared" ca="1" si="6"/>
        <v>0</v>
      </c>
      <c r="W12" s="131" t="str">
        <f t="shared" ca="1" si="7"/>
        <v>CUMPLIDA</v>
      </c>
      <c r="X12" s="884"/>
    </row>
    <row r="13" spans="1:24" ht="264">
      <c r="A13" s="945"/>
      <c r="B13" s="858"/>
      <c r="C13" s="858"/>
      <c r="D13" s="858"/>
      <c r="E13" s="858"/>
      <c r="F13" s="130" t="s">
        <v>1023</v>
      </c>
      <c r="G13" s="129" t="s">
        <v>1024</v>
      </c>
      <c r="H13" s="129">
        <v>1</v>
      </c>
      <c r="I13" s="19">
        <f>DEFINITIVO!I164</f>
        <v>43018</v>
      </c>
      <c r="J13" s="19">
        <f>DEFINITIVO!J164</f>
        <v>43220</v>
      </c>
      <c r="K13" s="78">
        <f t="shared" si="0"/>
        <v>28.857142857142858</v>
      </c>
      <c r="L13" s="865"/>
      <c r="M13" s="164">
        <f>DEFINITIVO!M164</f>
        <v>1</v>
      </c>
      <c r="N13" s="79">
        <f t="shared" si="1"/>
        <v>1</v>
      </c>
      <c r="O13" s="78">
        <f t="shared" si="2"/>
        <v>28.857142857142858</v>
      </c>
      <c r="P13" s="78">
        <f t="shared" ca="1" si="3"/>
        <v>28.857142857142858</v>
      </c>
      <c r="Q13" s="78">
        <f t="shared" ca="1" si="4"/>
        <v>28.857142857142858</v>
      </c>
      <c r="R13" s="78"/>
      <c r="S13" s="131"/>
      <c r="T13" s="82" t="str">
        <f>DEFINITIVO!T164</f>
        <v>PLAN VIGENCIA 2016
En el  año 2017 se llevaron a cabo reuniones permanentes y periódicas de seguimiento presupuestal  con las Unidades Ejecutoras, con el objeto de analizar las necesidades reales de las áreas con la finalidad de verificar que la contratación a  realizar fuera acorde con lo planeado y requerido por las áreas, disminución de la Contratación de prestación de servicios , optimizando recursos, reduciendo los riesgos administrativos y jurídicos asociados a la contratación.   
Se realizó Acta de Seguimiento presupuestal dejando evidencia de las reuniones con las Unidades Ejecutoras.
Se profirió el memorando circular No. 20183000048643 del 28 de marzo de 2018, recordando los temas más relevantes de la Directiva Presidencia 01 de 2016, y dado unas directrices con el objetivo de dar cumplimiento a la misma, el cual ya fue socializado con los funcionarios del Ministerio.</v>
      </c>
      <c r="U13" s="131">
        <f t="shared" si="5"/>
        <v>2</v>
      </c>
      <c r="V13" s="131">
        <f t="shared" ca="1" si="6"/>
        <v>0</v>
      </c>
      <c r="W13" s="131" t="str">
        <f t="shared" ca="1" si="7"/>
        <v>CUMPLIDA</v>
      </c>
      <c r="X13" s="884"/>
    </row>
    <row r="14" spans="1:24" ht="103.5" customHeight="1">
      <c r="A14" s="945"/>
      <c r="B14" s="858"/>
      <c r="C14" s="858"/>
      <c r="D14" s="858"/>
      <c r="E14" s="858"/>
      <c r="F14" s="130" t="s">
        <v>1025</v>
      </c>
      <c r="G14" s="129" t="s">
        <v>948</v>
      </c>
      <c r="H14" s="129">
        <v>1</v>
      </c>
      <c r="I14" s="19">
        <f>DEFINITIVO!I165</f>
        <v>43018</v>
      </c>
      <c r="J14" s="19">
        <f>DEFINITIVO!J165</f>
        <v>43159</v>
      </c>
      <c r="K14" s="78">
        <f t="shared" si="0"/>
        <v>20.142857142857142</v>
      </c>
      <c r="L14" s="865"/>
      <c r="M14" s="164">
        <f>DEFINITIVO!M165</f>
        <v>1</v>
      </c>
      <c r="N14" s="79">
        <f t="shared" si="1"/>
        <v>1</v>
      </c>
      <c r="O14" s="78">
        <f t="shared" si="2"/>
        <v>20.142857142857142</v>
      </c>
      <c r="P14" s="78">
        <f t="shared" ca="1" si="3"/>
        <v>20.142857142857142</v>
      </c>
      <c r="Q14" s="78">
        <f t="shared" ca="1" si="4"/>
        <v>20.142857142857142</v>
      </c>
      <c r="R14" s="78"/>
      <c r="S14" s="131"/>
      <c r="T14" s="82" t="str">
        <f>DEFINITIVO!T165</f>
        <v>PLAN VIGENCIA 2016
Se efectúa seguimiento a través de los informes de austeridad en el gasto publico elaborado por la Oficina de Control Interno y remitido a Secretaría General</v>
      </c>
      <c r="U14" s="131">
        <f t="shared" si="5"/>
        <v>2</v>
      </c>
      <c r="V14" s="131">
        <f t="shared" ca="1" si="6"/>
        <v>0</v>
      </c>
      <c r="W14" s="131" t="str">
        <f t="shared" ca="1" si="7"/>
        <v>CUMPLIDA</v>
      </c>
      <c r="X14" s="885"/>
    </row>
    <row r="15" spans="1:24" ht="60">
      <c r="A15" s="945">
        <v>29</v>
      </c>
      <c r="B15" s="858" t="s">
        <v>1069</v>
      </c>
      <c r="C15" s="858" t="s">
        <v>48</v>
      </c>
      <c r="D15" s="858" t="s">
        <v>1035</v>
      </c>
      <c r="E15" s="858" t="s">
        <v>1036</v>
      </c>
      <c r="F15" s="130" t="s">
        <v>1029</v>
      </c>
      <c r="G15" s="129" t="s">
        <v>1028</v>
      </c>
      <c r="H15" s="129">
        <v>1</v>
      </c>
      <c r="I15" s="19">
        <f>DEFINITIVO!I180</f>
        <v>43023</v>
      </c>
      <c r="J15" s="19">
        <f>DEFINITIVO!J180</f>
        <v>43100</v>
      </c>
      <c r="K15" s="78">
        <f t="shared" si="0"/>
        <v>11</v>
      </c>
      <c r="L15" s="865" t="s">
        <v>1075</v>
      </c>
      <c r="M15" s="131">
        <f>DEFINITIVO!M180</f>
        <v>1</v>
      </c>
      <c r="N15" s="79">
        <f t="shared" si="1"/>
        <v>1</v>
      </c>
      <c r="O15" s="78">
        <f t="shared" si="2"/>
        <v>11</v>
      </c>
      <c r="P15" s="78">
        <f t="shared" ca="1" si="3"/>
        <v>11</v>
      </c>
      <c r="Q15" s="78">
        <f t="shared" ca="1" si="4"/>
        <v>11</v>
      </c>
      <c r="R15" s="78"/>
      <c r="S15" s="131"/>
      <c r="T15" s="82" t="str">
        <f>DEFINITIVO!T180</f>
        <v>PLAN VIGENCIA 2016 
Se presenta informe al Comité de Coordinación de Control Interno, como resultado de la ejcución del cronograma .</v>
      </c>
      <c r="U15" s="131">
        <f t="shared" si="5"/>
        <v>2</v>
      </c>
      <c r="V15" s="131">
        <f t="shared" ca="1" si="6"/>
        <v>0</v>
      </c>
      <c r="W15" s="131" t="str">
        <f t="shared" ca="1" si="7"/>
        <v>CUMPLIDA</v>
      </c>
      <c r="X15" s="881" t="str">
        <f ca="1">IF(W15&amp;W16&amp;W17&amp;W18&amp;W19="CUMPLIDA","CUMPLIDA",IF(OR(W15="VENCIDA",W16="VENCIDA",W17="VENCIDA",W18="VENCIDA",W19="VENCIDA"),"VENCIDA",IF(U15+U16+U17+U18+U19=10,"CUMPLIDA","EN TERMINO")))</f>
        <v>CUMPLIDA</v>
      </c>
    </row>
    <row r="16" spans="1:24" ht="84">
      <c r="A16" s="945"/>
      <c r="B16" s="858"/>
      <c r="C16" s="858"/>
      <c r="D16" s="858"/>
      <c r="E16" s="858"/>
      <c r="F16" s="128" t="s">
        <v>1030</v>
      </c>
      <c r="G16" s="127" t="s">
        <v>396</v>
      </c>
      <c r="H16" s="127">
        <v>1</v>
      </c>
      <c r="I16" s="19">
        <f>DEFINITIVO!I181</f>
        <v>43041</v>
      </c>
      <c r="J16" s="19">
        <f>DEFINITIVO!J181</f>
        <v>43100</v>
      </c>
      <c r="K16" s="78">
        <f t="shared" si="0"/>
        <v>8.4285714285714288</v>
      </c>
      <c r="L16" s="865"/>
      <c r="M16" s="164">
        <f>DEFINITIVO!M181</f>
        <v>1</v>
      </c>
      <c r="N16" s="79">
        <f t="shared" si="1"/>
        <v>1</v>
      </c>
      <c r="O16" s="78">
        <f t="shared" si="2"/>
        <v>8.4285714285714288</v>
      </c>
      <c r="P16" s="78">
        <f t="shared" ca="1" si="3"/>
        <v>8.4285714285714288</v>
      </c>
      <c r="Q16" s="78">
        <f t="shared" ca="1" si="4"/>
        <v>8.4285714285714288</v>
      </c>
      <c r="R16" s="78"/>
      <c r="S16" s="131"/>
      <c r="T16" s="82" t="str">
        <f>DEFINITIVO!T181</f>
        <v>PLAN VIGENCIA 2016
Por temas de asuteridad del gasto se enviaron los respectivos correos electrónicos a los responsables de los hallazgos, solicitando actualización de las respectivas acciones de mejora.</v>
      </c>
      <c r="U16" s="131">
        <f t="shared" si="5"/>
        <v>2</v>
      </c>
      <c r="V16" s="131">
        <f t="shared" ca="1" si="6"/>
        <v>0</v>
      </c>
      <c r="W16" s="131" t="str">
        <f t="shared" ca="1" si="7"/>
        <v>CUMPLIDA</v>
      </c>
      <c r="X16" s="881"/>
    </row>
    <row r="17" spans="1:24" ht="72">
      <c r="A17" s="945"/>
      <c r="B17" s="858"/>
      <c r="C17" s="858"/>
      <c r="D17" s="858"/>
      <c r="E17" s="858"/>
      <c r="F17" s="130" t="s">
        <v>1031</v>
      </c>
      <c r="G17" s="129" t="s">
        <v>1026</v>
      </c>
      <c r="H17" s="129">
        <v>1</v>
      </c>
      <c r="I17" s="19">
        <f>DEFINITIVO!I182</f>
        <v>43101</v>
      </c>
      <c r="J17" s="19">
        <f>DEFINITIVO!J182</f>
        <v>43159</v>
      </c>
      <c r="K17" s="78">
        <f t="shared" si="0"/>
        <v>8.2857142857142865</v>
      </c>
      <c r="L17" s="865"/>
      <c r="M17" s="164">
        <f>DEFINITIVO!M182</f>
        <v>1</v>
      </c>
      <c r="N17" s="79">
        <f t="shared" si="1"/>
        <v>1</v>
      </c>
      <c r="O17" s="78">
        <f t="shared" si="2"/>
        <v>8.2857142857142865</v>
      </c>
      <c r="P17" s="78">
        <f t="shared" ca="1" si="3"/>
        <v>8.2857142857142865</v>
      </c>
      <c r="Q17" s="78">
        <f t="shared" ca="1" si="4"/>
        <v>8.2857142857142865</v>
      </c>
      <c r="R17" s="78"/>
      <c r="S17" s="131"/>
      <c r="T17" s="82" t="str">
        <f>DEFINITIVO!T182</f>
        <v>PLAN VIGENCIA 2016
Mediante circular No 20171500174373 del 20 octubre de 2017 se requirió para que las áreas presentaran los avances y acciones realizadas para dar cumplimiento con el plan de mejoramiento.</v>
      </c>
      <c r="U17" s="131">
        <f t="shared" si="5"/>
        <v>2</v>
      </c>
      <c r="V17" s="131">
        <f t="shared" ca="1" si="6"/>
        <v>0</v>
      </c>
      <c r="W17" s="131" t="str">
        <f t="shared" ca="1" si="7"/>
        <v>CUMPLIDA</v>
      </c>
      <c r="X17" s="881"/>
    </row>
    <row r="18" spans="1:24" ht="84">
      <c r="A18" s="945"/>
      <c r="B18" s="858"/>
      <c r="C18" s="858"/>
      <c r="D18" s="858"/>
      <c r="E18" s="858"/>
      <c r="F18" s="130" t="s">
        <v>1032</v>
      </c>
      <c r="G18" s="129" t="s">
        <v>1027</v>
      </c>
      <c r="H18" s="129">
        <v>5</v>
      </c>
      <c r="I18" s="19">
        <f>DEFINITIVO!I183</f>
        <v>43160</v>
      </c>
      <c r="J18" s="19">
        <f>DEFINITIVO!J183</f>
        <v>43296</v>
      </c>
      <c r="K18" s="78">
        <f t="shared" si="0"/>
        <v>19.428571428571427</v>
      </c>
      <c r="L18" s="865"/>
      <c r="M18" s="164">
        <f>DEFINITIVO!M183</f>
        <v>5</v>
      </c>
      <c r="N18" s="79">
        <f t="shared" si="1"/>
        <v>1</v>
      </c>
      <c r="O18" s="78">
        <f t="shared" si="2"/>
        <v>19.428571428571427</v>
      </c>
      <c r="P18" s="78">
        <f t="shared" ca="1" si="3"/>
        <v>19.428571428571427</v>
      </c>
      <c r="Q18" s="78">
        <f t="shared" ca="1" si="4"/>
        <v>19.428571428571427</v>
      </c>
      <c r="R18" s="78"/>
      <c r="S18" s="131"/>
      <c r="T18" s="82" t="str">
        <f>DEFINITIVO!T183</f>
        <v>PLAN VIGENCIA 2016
En desarrollo de las instrucciones dadas por el ministro de Transporte se han efectuado monitoreos para dar cumplimiento con los planes de mejoramiento, evitando se presente hallazgos vencidos.</v>
      </c>
      <c r="U18" s="131">
        <f t="shared" si="5"/>
        <v>2</v>
      </c>
      <c r="V18" s="131">
        <f t="shared" ca="1" si="6"/>
        <v>0</v>
      </c>
      <c r="W18" s="131" t="str">
        <f t="shared" ca="1" si="7"/>
        <v>CUMPLIDA</v>
      </c>
      <c r="X18" s="881"/>
    </row>
    <row r="19" spans="1:24" ht="90" customHeight="1" thickBot="1">
      <c r="A19" s="945"/>
      <c r="B19" s="858"/>
      <c r="C19" s="858"/>
      <c r="D19" s="858"/>
      <c r="E19" s="858"/>
      <c r="F19" s="130" t="s">
        <v>1064</v>
      </c>
      <c r="G19" s="129" t="s">
        <v>1037</v>
      </c>
      <c r="H19" s="129">
        <v>6</v>
      </c>
      <c r="I19" s="19">
        <f>DEFINITIVO!I184</f>
        <v>43133</v>
      </c>
      <c r="J19" s="19">
        <f>DEFINITIVO!J184</f>
        <v>43464</v>
      </c>
      <c r="K19" s="78">
        <f t="shared" si="0"/>
        <v>47.285714285714285</v>
      </c>
      <c r="L19" s="865"/>
      <c r="M19" s="164">
        <f>DEFINITIVO!M184</f>
        <v>6</v>
      </c>
      <c r="N19" s="79">
        <f t="shared" si="1"/>
        <v>1</v>
      </c>
      <c r="O19" s="78">
        <f t="shared" si="2"/>
        <v>47.285714285714285</v>
      </c>
      <c r="P19" s="78">
        <f t="shared" ca="1" si="3"/>
        <v>47.285714285714285</v>
      </c>
      <c r="Q19" s="78">
        <f t="shared" ca="1" si="4"/>
        <v>47.285714285714285</v>
      </c>
      <c r="R19" s="78"/>
      <c r="S19" s="131"/>
      <c r="T19" s="82" t="str">
        <f>DEFINITIVO!T184</f>
        <v>PLAN VIGENCIA 2016
A través de Comité de Control interno y del Comité institucional de gestión y desempeño se realiza monitoreo para verificar el estado de los hallazgos a cargo de cada dependencia. Mediante correo electrónico se requiere periodicamente el reporte de avance de los hallazgos</v>
      </c>
      <c r="U19" s="131">
        <f t="shared" si="5"/>
        <v>2</v>
      </c>
      <c r="V19" s="131">
        <f t="shared" ca="1" si="6"/>
        <v>0</v>
      </c>
      <c r="W19" s="131" t="str">
        <f t="shared" ca="1" si="7"/>
        <v>CUMPLIDA</v>
      </c>
      <c r="X19" s="881"/>
    </row>
    <row r="20" spans="1:24" ht="15.75" thickBot="1">
      <c r="A20" s="99" t="s">
        <v>332</v>
      </c>
      <c r="B20" s="100"/>
      <c r="C20" s="101"/>
      <c r="D20" s="102"/>
      <c r="E20" s="102"/>
      <c r="F20" s="102"/>
      <c r="G20" s="102"/>
      <c r="H20" s="103"/>
      <c r="I20" s="102"/>
      <c r="J20" s="104"/>
      <c r="K20" s="105"/>
      <c r="L20" s="106"/>
      <c r="M20" s="107"/>
      <c r="N20" s="108">
        <f>SUM(N11:N19)</f>
        <v>9</v>
      </c>
      <c r="O20" s="108">
        <f>SUM(O11:O19)</f>
        <v>188.14285714285714</v>
      </c>
      <c r="P20" s="108">
        <f ca="1">SUM(P11:P19)</f>
        <v>188.14285714285714</v>
      </c>
      <c r="Q20" s="108">
        <f ca="1">SUM(Q11:Q19)</f>
        <v>188.14285714285714</v>
      </c>
      <c r="R20" s="110"/>
      <c r="S20" s="111"/>
      <c r="T20" s="41"/>
      <c r="U20" s="31"/>
      <c r="V20" s="31"/>
      <c r="W20" s="42"/>
      <c r="X20" s="43"/>
    </row>
    <row r="21" spans="1:24" ht="18.75">
      <c r="A21" s="145"/>
      <c r="B21" s="146"/>
      <c r="C21" s="146"/>
      <c r="D21" s="147"/>
      <c r="E21" s="147"/>
      <c r="F21" s="149"/>
      <c r="G21" s="150"/>
      <c r="H21" s="151"/>
      <c r="I21" s="151"/>
      <c r="J21" s="150"/>
      <c r="K21" s="152"/>
      <c r="L21" s="153"/>
      <c r="M21" s="31"/>
      <c r="N21" s="143"/>
      <c r="O21" s="143"/>
      <c r="P21" s="143"/>
      <c r="Q21" s="143"/>
      <c r="R21" s="31"/>
      <c r="S21" s="31"/>
      <c r="T21" s="36"/>
      <c r="U21" s="31"/>
      <c r="V21" s="31"/>
      <c r="W21" s="143"/>
      <c r="X21" s="31"/>
    </row>
    <row r="22" spans="1:24" ht="24" customHeight="1">
      <c r="B22" s="563" t="s">
        <v>347</v>
      </c>
      <c r="C22" s="564" t="s">
        <v>338</v>
      </c>
      <c r="D22" s="565" t="s">
        <v>335</v>
      </c>
      <c r="E22" s="566" t="s">
        <v>341</v>
      </c>
      <c r="F22" s="567" t="s">
        <v>344</v>
      </c>
      <c r="H22" s="943" t="s">
        <v>689</v>
      </c>
      <c r="I22" s="944"/>
    </row>
    <row r="23" spans="1:24" ht="24.75" customHeight="1">
      <c r="B23" s="561" t="s">
        <v>693</v>
      </c>
      <c r="C23" s="324">
        <f ca="1">COUNTIF($X$11:$X$19,C$22)</f>
        <v>0</v>
      </c>
      <c r="D23" s="324">
        <f ca="1">COUNTIF($X$11:$X$19,D$22)</f>
        <v>2</v>
      </c>
      <c r="E23" s="324">
        <f ca="1">COUNTIF($X$11:$X$19,E$22)</f>
        <v>0</v>
      </c>
      <c r="F23" s="327">
        <f ca="1">SUM(C23:E23)</f>
        <v>2</v>
      </c>
      <c r="H23" s="48" t="s">
        <v>335</v>
      </c>
      <c r="I23" s="48">
        <f ca="1">COUNTIF($X$11:$X$19,H23)</f>
        <v>2</v>
      </c>
    </row>
    <row r="24" spans="1:24" ht="20.25" customHeight="1">
      <c r="B24" s="340" t="s">
        <v>344</v>
      </c>
      <c r="C24" s="339">
        <f ca="1">SUM(C23:C23)</f>
        <v>0</v>
      </c>
      <c r="D24" s="339">
        <f ca="1">SUM(D23:D23)</f>
        <v>2</v>
      </c>
      <c r="E24" s="339">
        <f ca="1">SUM(E23:E23)</f>
        <v>0</v>
      </c>
      <c r="F24" s="339">
        <f ca="1">SUM(F23:F23)</f>
        <v>2</v>
      </c>
      <c r="H24" s="48" t="s">
        <v>338</v>
      </c>
      <c r="I24" s="48">
        <f ca="1">COUNTIF($X$11:$X$19,H24)</f>
        <v>0</v>
      </c>
    </row>
    <row r="25" spans="1:24">
      <c r="H25" s="48" t="s">
        <v>341</v>
      </c>
      <c r="I25" s="48">
        <f ca="1">COUNTIF($X$11:$X$19,H25)</f>
        <v>0</v>
      </c>
    </row>
    <row r="26" spans="1:24">
      <c r="H26" s="48" t="s">
        <v>344</v>
      </c>
      <c r="I26" s="48">
        <f ca="1">SUM(I23:I25)</f>
        <v>2</v>
      </c>
    </row>
  </sheetData>
  <mergeCells count="44">
    <mergeCell ref="A1:S1"/>
    <mergeCell ref="A2:S2"/>
    <mergeCell ref="A3:S3"/>
    <mergeCell ref="A4:S4"/>
    <mergeCell ref="A5:X5"/>
    <mergeCell ref="A6:X6"/>
    <mergeCell ref="A7:B7"/>
    <mergeCell ref="J7:K7"/>
    <mergeCell ref="A8:A9"/>
    <mergeCell ref="B8:B9"/>
    <mergeCell ref="C8:C9"/>
    <mergeCell ref="D8:D9"/>
    <mergeCell ref="E8:E9"/>
    <mergeCell ref="F8:F9"/>
    <mergeCell ref="G8:G9"/>
    <mergeCell ref="H8:H9"/>
    <mergeCell ref="X8:X9"/>
    <mergeCell ref="O8:O9"/>
    <mergeCell ref="P8:P9"/>
    <mergeCell ref="Q8:Q9"/>
    <mergeCell ref="R8:S8"/>
    <mergeCell ref="T8:T9"/>
    <mergeCell ref="W8:W9"/>
    <mergeCell ref="I8:I9"/>
    <mergeCell ref="J8:J9"/>
    <mergeCell ref="K8:K9"/>
    <mergeCell ref="L8:L9"/>
    <mergeCell ref="M8:M9"/>
    <mergeCell ref="N8:N9"/>
    <mergeCell ref="H22:I22"/>
    <mergeCell ref="L11:L14"/>
    <mergeCell ref="X11:X14"/>
    <mergeCell ref="X15:X19"/>
    <mergeCell ref="A15:A19"/>
    <mergeCell ref="B15:B19"/>
    <mergeCell ref="C15:C19"/>
    <mergeCell ref="D15:D19"/>
    <mergeCell ref="E15:E19"/>
    <mergeCell ref="L15:L19"/>
    <mergeCell ref="A11:A14"/>
    <mergeCell ref="B11:B14"/>
    <mergeCell ref="C11:C14"/>
    <mergeCell ref="D11:D14"/>
    <mergeCell ref="E11:E14"/>
  </mergeCells>
  <conditionalFormatting sqref="W11:W19">
    <cfRule type="cellIs" dxfId="284" priority="367" operator="equal">
      <formula>"EN TERMINO"</formula>
    </cfRule>
    <cfRule type="cellIs" dxfId="283" priority="368" operator="equal">
      <formula>"CUMPLIDA"</formula>
    </cfRule>
    <cfRule type="cellIs" dxfId="282" priority="369" operator="equal">
      <formula>"VENCIDA"</formula>
    </cfRule>
  </conditionalFormatting>
  <conditionalFormatting sqref="X10">
    <cfRule type="cellIs" dxfId="281" priority="187" operator="equal">
      <formula>"EN TERMINO"</formula>
    </cfRule>
    <cfRule type="cellIs" dxfId="280" priority="188" operator="equal">
      <formula>"CUMPLIDA"</formula>
    </cfRule>
    <cfRule type="cellIs" dxfId="279" priority="189" operator="equal">
      <formula>"VENCIDA"</formula>
    </cfRule>
  </conditionalFormatting>
  <conditionalFormatting sqref="W10">
    <cfRule type="cellIs" dxfId="278" priority="184" operator="equal">
      <formula>"EN TERMINO"</formula>
    </cfRule>
    <cfRule type="cellIs" dxfId="277" priority="185" operator="equal">
      <formula>"CUMPLIDA"</formula>
    </cfRule>
    <cfRule type="cellIs" dxfId="276" priority="186" operator="equal">
      <formula>"VENCIDA"</formula>
    </cfRule>
  </conditionalFormatting>
  <conditionalFormatting sqref="X11">
    <cfRule type="cellIs" dxfId="275" priority="10" operator="equal">
      <formula>"EN TERMINO"</formula>
    </cfRule>
    <cfRule type="cellIs" dxfId="274" priority="11" operator="equal">
      <formula>"CUMPLIDA"</formula>
    </cfRule>
    <cfRule type="cellIs" dxfId="273" priority="12" operator="equal">
      <formula>"VENCIDA"</formula>
    </cfRule>
  </conditionalFormatting>
  <conditionalFormatting sqref="X15">
    <cfRule type="cellIs" dxfId="272" priority="7" operator="equal">
      <formula>"EN TERMINO"</formula>
    </cfRule>
    <cfRule type="cellIs" dxfId="271" priority="8" operator="equal">
      <formula>"CUMPLIDA"</formula>
    </cfRule>
    <cfRule type="cellIs" dxfId="270" priority="9" operator="equal">
      <formula>"VENCIDA"</formula>
    </cfRule>
  </conditionalFormatting>
  <dataValidations disablePrompts="1" count="2">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K11:K19">
      <formula1>-2147483647</formula1>
      <formula2>2147483647</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G11:G14 H12:H13">
      <formula1>0</formula1>
      <formula2>390</formula2>
    </dataValidation>
  </dataValidation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4"/>
  <sheetViews>
    <sheetView view="pageBreakPreview" topLeftCell="A167" zoomScale="40" zoomScaleNormal="70" zoomScaleSheetLayoutView="40" workbookViewId="0">
      <selection activeCell="D12" sqref="D12"/>
    </sheetView>
  </sheetViews>
  <sheetFormatPr baseColWidth="10" defaultRowHeight="15"/>
  <cols>
    <col min="1" max="1" width="11.7109375" customWidth="1"/>
    <col min="2" max="2" width="59.28515625" customWidth="1"/>
    <col min="3" max="3" width="13.85546875" customWidth="1"/>
    <col min="4" max="4" width="24" customWidth="1"/>
    <col min="5" max="5" width="28.85546875" customWidth="1"/>
    <col min="6" max="6" width="41.5703125" customWidth="1"/>
    <col min="7" max="7" width="14.28515625" customWidth="1"/>
    <col min="8" max="9" width="14.85546875" customWidth="1"/>
    <col min="10" max="10" width="13.7109375" customWidth="1"/>
    <col min="12" max="12" width="16.5703125" customWidth="1"/>
    <col min="13" max="13" width="17.42578125" customWidth="1"/>
    <col min="14" max="14" width="16.5703125" customWidth="1"/>
    <col min="15" max="15" width="21.5703125" hidden="1" customWidth="1"/>
    <col min="16" max="16" width="20.140625" hidden="1" customWidth="1"/>
    <col min="17" max="17" width="15.140625" hidden="1" customWidth="1"/>
    <col min="18" max="18" width="14.42578125" hidden="1" customWidth="1"/>
    <col min="19" max="19" width="10.85546875" hidden="1" customWidth="1"/>
    <col min="20" max="20" width="51.140625" customWidth="1"/>
    <col min="21" max="21" width="3.7109375" hidden="1" customWidth="1"/>
    <col min="22" max="22" width="3.85546875" hidden="1" customWidth="1"/>
    <col min="23" max="23" width="14" customWidth="1"/>
    <col min="24" max="24" width="13.28515625" customWidth="1"/>
  </cols>
  <sheetData>
    <row r="1" spans="1:24" s="31" customFormat="1" ht="18.75">
      <c r="A1" s="713" t="s">
        <v>0</v>
      </c>
      <c r="B1" s="714"/>
      <c r="C1" s="714"/>
      <c r="D1" s="714"/>
      <c r="E1" s="714"/>
      <c r="F1" s="714"/>
      <c r="G1" s="714"/>
      <c r="H1" s="714"/>
      <c r="I1" s="714"/>
      <c r="J1" s="714"/>
      <c r="K1" s="714"/>
      <c r="L1" s="714"/>
      <c r="M1" s="714"/>
      <c r="N1" s="714"/>
      <c r="O1" s="714"/>
      <c r="P1" s="714"/>
      <c r="Q1" s="714"/>
      <c r="R1" s="714"/>
      <c r="S1" s="714"/>
      <c r="T1" s="315" t="s">
        <v>1</v>
      </c>
      <c r="U1" s="316"/>
      <c r="V1" s="316"/>
      <c r="W1" s="317"/>
      <c r="X1" s="318"/>
    </row>
    <row r="2" spans="1:24" s="31" customFormat="1" ht="18.75">
      <c r="A2" s="715" t="s">
        <v>2</v>
      </c>
      <c r="B2" s="716"/>
      <c r="C2" s="716"/>
      <c r="D2" s="716"/>
      <c r="E2" s="716"/>
      <c r="F2" s="716"/>
      <c r="G2" s="716"/>
      <c r="H2" s="716"/>
      <c r="I2" s="716"/>
      <c r="J2" s="716"/>
      <c r="K2" s="716"/>
      <c r="L2" s="716"/>
      <c r="M2" s="716"/>
      <c r="N2" s="716"/>
      <c r="O2" s="716"/>
      <c r="P2" s="716"/>
      <c r="Q2" s="716"/>
      <c r="R2" s="716"/>
      <c r="S2" s="716"/>
      <c r="T2" s="319">
        <f ca="1">TODAY()</f>
        <v>43495</v>
      </c>
      <c r="U2" s="151"/>
      <c r="V2" s="151"/>
      <c r="W2" s="320"/>
      <c r="X2" s="321"/>
    </row>
    <row r="3" spans="1:24" s="31" customFormat="1" ht="18.75">
      <c r="A3" s="715" t="s">
        <v>4</v>
      </c>
      <c r="B3" s="716"/>
      <c r="C3" s="716"/>
      <c r="D3" s="716"/>
      <c r="E3" s="716"/>
      <c r="F3" s="716"/>
      <c r="G3" s="716"/>
      <c r="H3" s="716"/>
      <c r="I3" s="716"/>
      <c r="J3" s="716"/>
      <c r="K3" s="716"/>
      <c r="L3" s="716"/>
      <c r="M3" s="716"/>
      <c r="N3" s="716"/>
      <c r="O3" s="716"/>
      <c r="P3" s="716"/>
      <c r="Q3" s="716"/>
      <c r="R3" s="716"/>
      <c r="S3" s="716"/>
      <c r="T3" s="151"/>
      <c r="U3" s="151"/>
      <c r="V3" s="151"/>
      <c r="W3" s="320"/>
      <c r="X3" s="321"/>
    </row>
    <row r="4" spans="1:24" s="59" customFormat="1" ht="18.75">
      <c r="A4" s="717" t="s">
        <v>5</v>
      </c>
      <c r="B4" s="718"/>
      <c r="C4" s="718"/>
      <c r="D4" s="718"/>
      <c r="E4" s="718"/>
      <c r="F4" s="718"/>
      <c r="G4" s="718"/>
      <c r="H4" s="718"/>
      <c r="I4" s="718"/>
      <c r="J4" s="718"/>
      <c r="K4" s="718"/>
      <c r="L4" s="718"/>
      <c r="M4" s="718"/>
      <c r="N4" s="718"/>
      <c r="O4" s="718"/>
      <c r="P4" s="718"/>
      <c r="Q4" s="718"/>
      <c r="R4" s="718"/>
      <c r="S4" s="718"/>
      <c r="T4" s="322"/>
      <c r="U4" s="322"/>
      <c r="V4" s="322"/>
      <c r="W4" s="322"/>
      <c r="X4" s="323"/>
    </row>
    <row r="5" spans="1:24" s="59" customFormat="1" ht="29.25" customHeight="1">
      <c r="A5" s="719" t="s">
        <v>688</v>
      </c>
      <c r="B5" s="720"/>
      <c r="C5" s="720"/>
      <c r="D5" s="720"/>
      <c r="E5" s="720"/>
      <c r="F5" s="720"/>
      <c r="G5" s="720"/>
      <c r="H5" s="720"/>
      <c r="I5" s="720"/>
      <c r="J5" s="720"/>
      <c r="K5" s="720"/>
      <c r="L5" s="720"/>
      <c r="M5" s="720"/>
      <c r="N5" s="720"/>
      <c r="O5" s="720"/>
      <c r="P5" s="720"/>
      <c r="Q5" s="720"/>
      <c r="R5" s="720"/>
      <c r="S5" s="720"/>
      <c r="T5" s="720"/>
      <c r="U5" s="720"/>
      <c r="V5" s="720"/>
      <c r="W5" s="720"/>
      <c r="X5" s="721"/>
    </row>
    <row r="6" spans="1:24" s="59" customFormat="1" ht="21" customHeight="1">
      <c r="A6" s="722" t="s">
        <v>1737</v>
      </c>
      <c r="B6" s="723"/>
      <c r="C6" s="723"/>
      <c r="D6" s="723"/>
      <c r="E6" s="723"/>
      <c r="F6" s="723"/>
      <c r="G6" s="723"/>
      <c r="H6" s="723"/>
      <c r="I6" s="723"/>
      <c r="J6" s="723"/>
      <c r="K6" s="723"/>
      <c r="L6" s="723"/>
      <c r="M6" s="723"/>
      <c r="N6" s="723"/>
      <c r="O6" s="723"/>
      <c r="P6" s="723"/>
      <c r="Q6" s="723"/>
      <c r="R6" s="723"/>
      <c r="S6" s="723"/>
      <c r="T6" s="723"/>
      <c r="U6" s="723"/>
      <c r="V6" s="723"/>
      <c r="W6" s="723"/>
      <c r="X6" s="724"/>
    </row>
    <row r="7" spans="1:24" ht="32.25" customHeight="1">
      <c r="A7" s="693" t="s">
        <v>6</v>
      </c>
      <c r="B7" s="693" t="s">
        <v>7</v>
      </c>
      <c r="C7" s="693" t="s">
        <v>8</v>
      </c>
      <c r="D7" s="693" t="s">
        <v>9</v>
      </c>
      <c r="E7" s="693" t="s">
        <v>10</v>
      </c>
      <c r="F7" s="693" t="s">
        <v>11</v>
      </c>
      <c r="G7" s="693" t="s">
        <v>12</v>
      </c>
      <c r="H7" s="693" t="s">
        <v>13</v>
      </c>
      <c r="I7" s="693" t="s">
        <v>14</v>
      </c>
      <c r="J7" s="693" t="s">
        <v>15</v>
      </c>
      <c r="K7" s="693" t="s">
        <v>16</v>
      </c>
      <c r="L7" s="693" t="s">
        <v>17</v>
      </c>
      <c r="M7" s="693" t="s">
        <v>18</v>
      </c>
      <c r="N7" s="693" t="s">
        <v>19</v>
      </c>
      <c r="O7" s="693" t="s">
        <v>20</v>
      </c>
      <c r="P7" s="693" t="s">
        <v>21</v>
      </c>
      <c r="Q7" s="693" t="s">
        <v>22</v>
      </c>
      <c r="R7" s="697" t="s">
        <v>23</v>
      </c>
      <c r="S7" s="697"/>
      <c r="T7" s="693" t="s">
        <v>24</v>
      </c>
      <c r="U7" s="435"/>
      <c r="V7" s="435"/>
      <c r="W7" s="693" t="s">
        <v>25</v>
      </c>
      <c r="X7" s="693" t="s">
        <v>26</v>
      </c>
    </row>
    <row r="8" spans="1:24">
      <c r="A8" s="694"/>
      <c r="B8" s="694"/>
      <c r="C8" s="694"/>
      <c r="D8" s="694"/>
      <c r="E8" s="694"/>
      <c r="F8" s="694"/>
      <c r="G8" s="694"/>
      <c r="H8" s="694"/>
      <c r="I8" s="694"/>
      <c r="J8" s="694"/>
      <c r="K8" s="694"/>
      <c r="L8" s="694"/>
      <c r="M8" s="694"/>
      <c r="N8" s="694"/>
      <c r="O8" s="694"/>
      <c r="P8" s="694"/>
      <c r="Q8" s="694"/>
      <c r="R8" s="436" t="s">
        <v>27</v>
      </c>
      <c r="S8" s="436" t="s">
        <v>28</v>
      </c>
      <c r="T8" s="694"/>
      <c r="U8" s="437"/>
      <c r="V8" s="437"/>
      <c r="W8" s="694"/>
      <c r="X8" s="694"/>
    </row>
    <row r="9" spans="1:24">
      <c r="A9" s="584"/>
      <c r="B9" s="584"/>
      <c r="C9" s="584"/>
      <c r="D9" s="584"/>
      <c r="E9" s="584"/>
      <c r="F9" s="584"/>
      <c r="G9" s="584"/>
      <c r="H9" s="584"/>
      <c r="I9" s="584"/>
      <c r="J9" s="584"/>
      <c r="K9" s="584"/>
      <c r="L9" s="584"/>
      <c r="M9" s="584"/>
      <c r="N9" s="584"/>
      <c r="O9" s="584"/>
      <c r="P9" s="584"/>
      <c r="Q9" s="584"/>
      <c r="R9" s="436"/>
      <c r="S9" s="436"/>
      <c r="T9" s="584"/>
      <c r="U9" s="437"/>
      <c r="V9" s="437"/>
      <c r="W9" s="583"/>
      <c r="X9" s="583"/>
    </row>
    <row r="10" spans="1:24" s="540" customFormat="1" ht="33" hidden="1" customHeight="1">
      <c r="A10" s="537" t="s">
        <v>1807</v>
      </c>
      <c r="B10" s="403"/>
      <c r="C10" s="404"/>
      <c r="D10" s="403"/>
      <c r="E10" s="403"/>
      <c r="F10" s="405"/>
      <c r="G10" s="405"/>
      <c r="H10" s="405"/>
      <c r="I10" s="406"/>
      <c r="J10" s="406"/>
      <c r="K10" s="407"/>
      <c r="L10" s="408"/>
      <c r="M10" s="408"/>
      <c r="N10" s="538"/>
      <c r="O10" s="407"/>
      <c r="P10" s="407"/>
      <c r="Q10" s="407"/>
      <c r="R10" s="408"/>
      <c r="S10" s="408"/>
      <c r="T10" s="408"/>
      <c r="U10" s="408"/>
      <c r="V10" s="408"/>
      <c r="W10" s="408"/>
      <c r="X10" s="539"/>
    </row>
    <row r="11" spans="1:24" s="540" customFormat="1" ht="279.75" hidden="1" customHeight="1">
      <c r="A11" s="541">
        <v>1</v>
      </c>
      <c r="B11" s="378" t="s">
        <v>1849</v>
      </c>
      <c r="C11" s="548" t="s">
        <v>360</v>
      </c>
      <c r="D11" s="574" t="s">
        <v>1808</v>
      </c>
      <c r="E11" s="574" t="s">
        <v>1809</v>
      </c>
      <c r="F11" s="269" t="s">
        <v>1810</v>
      </c>
      <c r="G11" s="416" t="s">
        <v>1856</v>
      </c>
      <c r="H11" s="550">
        <v>5</v>
      </c>
      <c r="I11" s="551">
        <f>+DEFINITIVO!I11</f>
        <v>43388</v>
      </c>
      <c r="J11" s="551">
        <f>+DEFINITIVO!J11</f>
        <v>43480</v>
      </c>
      <c r="K11" s="552">
        <f>(+J11-I11)/7</f>
        <v>13.142857142857142</v>
      </c>
      <c r="L11" s="419" t="s">
        <v>1812</v>
      </c>
      <c r="M11" s="553">
        <f>+DEFINITIVO!M11</f>
        <v>0</v>
      </c>
      <c r="N11" s="554">
        <f>IF(M11/H11&gt;1,1,+M11/H11)</f>
        <v>0</v>
      </c>
      <c r="O11" s="552">
        <f>+K11*N11</f>
        <v>0</v>
      </c>
      <c r="P11" s="552">
        <f>IF(J11&lt;=$R$7,O11,0)</f>
        <v>0</v>
      </c>
      <c r="Q11" s="552">
        <f>IF($R$7&gt;=J11,K11,0)</f>
        <v>13.142857142857142</v>
      </c>
      <c r="R11" s="552"/>
      <c r="S11" s="553"/>
      <c r="T11" s="422" t="str">
        <f>+DEFINITIVO!T11</f>
        <v xml:space="preserve">DESEMPEÑO PLAN NACIONAL DE SEGURIDAD VIAL- PERIODO 2012-2017
</v>
      </c>
      <c r="U11" s="553">
        <f>IF(N11=100%,2,0)</f>
        <v>0</v>
      </c>
      <c r="V11" s="553">
        <f ca="1">IF(J11&lt;$T$2,0,1)</f>
        <v>0</v>
      </c>
      <c r="W11" s="553" t="str">
        <f t="shared" ref="W11:W22" ca="1" si="0">IF(U11+V11&gt;1,"CUMPLIDA",IF(V11=1,"EN TERMINO","VENCIDA"))</f>
        <v>VENCIDA</v>
      </c>
      <c r="X11" s="553" t="str">
        <f t="shared" ref="X11:X22" ca="1" si="1">IF(W11="CUMPLIDA","CUMPLIDA",IF(W11="EN TERMINO","EN TERMINO","VENCIDA"))</f>
        <v>VENCIDA</v>
      </c>
    </row>
    <row r="12" spans="1:24" s="540" customFormat="1" ht="224.25" hidden="1" customHeight="1">
      <c r="A12" s="541">
        <v>2</v>
      </c>
      <c r="B12" s="378" t="s">
        <v>1841</v>
      </c>
      <c r="C12" s="548" t="s">
        <v>360</v>
      </c>
      <c r="D12" s="574" t="s">
        <v>1813</v>
      </c>
      <c r="E12" s="574" t="s">
        <v>1814</v>
      </c>
      <c r="F12" s="269" t="s">
        <v>1815</v>
      </c>
      <c r="G12" s="269" t="s">
        <v>102</v>
      </c>
      <c r="H12" s="550">
        <v>1</v>
      </c>
      <c r="I12" s="551">
        <f>+DEFINITIVO!I12</f>
        <v>43388</v>
      </c>
      <c r="J12" s="551">
        <f>+DEFINITIVO!J12</f>
        <v>43480</v>
      </c>
      <c r="K12" s="552">
        <v>12</v>
      </c>
      <c r="L12" s="419" t="s">
        <v>1812</v>
      </c>
      <c r="M12" s="553">
        <f>+DEFINITIVO!M12</f>
        <v>0</v>
      </c>
      <c r="N12" s="554">
        <f>IF(M12/H12&gt;1,1,+M12/H12)</f>
        <v>0</v>
      </c>
      <c r="O12" s="552">
        <f>+K12*N12</f>
        <v>0</v>
      </c>
      <c r="P12" s="552">
        <f>IF(J12&lt;=$R$7,O12,0)</f>
        <v>0</v>
      </c>
      <c r="Q12" s="552">
        <f>IF($R$7&gt;=J12,K12,0)</f>
        <v>12</v>
      </c>
      <c r="R12" s="552"/>
      <c r="S12" s="553"/>
      <c r="T12" s="422" t="str">
        <f>+DEFINITIVO!T12</f>
        <v xml:space="preserve">DESEMPEÑO PLAN NACIONAL DE SEGURIDAD VIAL- PERIODO 2012-2017
</v>
      </c>
      <c r="U12" s="553">
        <f t="shared" ref="U12:U22" si="2">IF(N12=100%,2,0)</f>
        <v>0</v>
      </c>
      <c r="V12" s="553">
        <f t="shared" ref="V12:V22" ca="1" si="3">IF(J12&lt;$T$2,0,1)</f>
        <v>0</v>
      </c>
      <c r="W12" s="553" t="str">
        <f t="shared" ca="1" si="0"/>
        <v>VENCIDA</v>
      </c>
      <c r="X12" s="553" t="str">
        <f t="shared" ca="1" si="1"/>
        <v>VENCIDA</v>
      </c>
    </row>
    <row r="13" spans="1:24" s="540" customFormat="1" ht="216" hidden="1" customHeight="1">
      <c r="A13" s="541">
        <v>5</v>
      </c>
      <c r="B13" s="378" t="s">
        <v>1842</v>
      </c>
      <c r="C13" s="548" t="s">
        <v>360</v>
      </c>
      <c r="D13" s="574" t="s">
        <v>1816</v>
      </c>
      <c r="E13" s="574" t="s">
        <v>1817</v>
      </c>
      <c r="F13" s="269" t="s">
        <v>1818</v>
      </c>
      <c r="G13" s="269" t="s">
        <v>102</v>
      </c>
      <c r="H13" s="550">
        <v>4</v>
      </c>
      <c r="I13" s="551">
        <f>+DEFINITIVO!I13</f>
        <v>43403</v>
      </c>
      <c r="J13" s="551">
        <f>+DEFINITIVO!J13</f>
        <v>43707</v>
      </c>
      <c r="K13" s="552">
        <v>43</v>
      </c>
      <c r="L13" s="419" t="s">
        <v>1812</v>
      </c>
      <c r="M13" s="553">
        <f>+DEFINITIVO!M13</f>
        <v>0</v>
      </c>
      <c r="N13" s="554">
        <f>IF(M13/H13&gt;1,1,+M13/H13)</f>
        <v>0</v>
      </c>
      <c r="O13" s="552">
        <f>+K13*N13</f>
        <v>0</v>
      </c>
      <c r="P13" s="552">
        <f>IF(J13&lt;=$R$7,O13,0)</f>
        <v>0</v>
      </c>
      <c r="Q13" s="552">
        <f>IF($R$7&gt;=J13,K13,0)</f>
        <v>43</v>
      </c>
      <c r="R13" s="552"/>
      <c r="S13" s="553"/>
      <c r="T13" s="422" t="str">
        <f>+DEFINITIVO!T13</f>
        <v xml:space="preserve">DESEMPEÑO PLAN NACIONAL DE SEGURIDAD VIAL- PERIODO 2012-2017
</v>
      </c>
      <c r="U13" s="553">
        <f t="shared" si="2"/>
        <v>0</v>
      </c>
      <c r="V13" s="553">
        <f t="shared" ca="1" si="3"/>
        <v>1</v>
      </c>
      <c r="W13" s="553" t="str">
        <f t="shared" ca="1" si="0"/>
        <v>EN TERMINO</v>
      </c>
      <c r="X13" s="553" t="str">
        <f t="shared" ca="1" si="1"/>
        <v>EN TERMINO</v>
      </c>
    </row>
    <row r="14" spans="1:24" s="540" customFormat="1" ht="243.75" hidden="1" customHeight="1">
      <c r="A14" s="541">
        <v>6</v>
      </c>
      <c r="B14" s="378" t="s">
        <v>1843</v>
      </c>
      <c r="C14" s="548" t="s">
        <v>360</v>
      </c>
      <c r="D14" s="574" t="s">
        <v>1819</v>
      </c>
      <c r="E14" s="574" t="s">
        <v>1820</v>
      </c>
      <c r="F14" s="269" t="s">
        <v>1821</v>
      </c>
      <c r="G14" s="269" t="s">
        <v>102</v>
      </c>
      <c r="H14" s="550">
        <v>6</v>
      </c>
      <c r="I14" s="551">
        <f>+DEFINITIVO!I14</f>
        <v>43403</v>
      </c>
      <c r="J14" s="551">
        <f>+DEFINITIVO!J14</f>
        <v>43768</v>
      </c>
      <c r="K14" s="552">
        <v>52</v>
      </c>
      <c r="L14" s="419" t="s">
        <v>1812</v>
      </c>
      <c r="M14" s="553">
        <f>+DEFINITIVO!M14</f>
        <v>0</v>
      </c>
      <c r="N14" s="554">
        <f t="shared" ref="N14:N22" si="4">IF(M14/H14&gt;1,1,+M14/H14)</f>
        <v>0</v>
      </c>
      <c r="O14" s="552">
        <f t="shared" ref="O14:O22" si="5">+K14*N14</f>
        <v>0</v>
      </c>
      <c r="P14" s="552">
        <f t="shared" ref="P14:P22" si="6">IF(J14&lt;=$R$7,O14,0)</f>
        <v>0</v>
      </c>
      <c r="Q14" s="552">
        <f t="shared" ref="Q14:Q22" si="7">IF($R$7&gt;=J14,K14,0)</f>
        <v>52</v>
      </c>
      <c r="R14" s="552"/>
      <c r="S14" s="553"/>
      <c r="T14" s="422" t="str">
        <f>+DEFINITIVO!T14</f>
        <v xml:space="preserve">DESEMPEÑO PLAN NACIONAL DE SEGURIDAD VIAL- PERIODO 2012-2017
</v>
      </c>
      <c r="U14" s="553">
        <f t="shared" si="2"/>
        <v>0</v>
      </c>
      <c r="V14" s="553">
        <f t="shared" ca="1" si="3"/>
        <v>1</v>
      </c>
      <c r="W14" s="553" t="str">
        <f t="shared" ca="1" si="0"/>
        <v>EN TERMINO</v>
      </c>
      <c r="X14" s="553" t="str">
        <f t="shared" ca="1" si="1"/>
        <v>EN TERMINO</v>
      </c>
    </row>
    <row r="15" spans="1:24" s="540" customFormat="1" ht="387" hidden="1" customHeight="1">
      <c r="A15" s="541">
        <v>8</v>
      </c>
      <c r="B15" s="378" t="s">
        <v>1844</v>
      </c>
      <c r="C15" s="548" t="s">
        <v>360</v>
      </c>
      <c r="D15" s="574" t="s">
        <v>1822</v>
      </c>
      <c r="E15" s="574" t="s">
        <v>1823</v>
      </c>
      <c r="F15" s="269" t="s">
        <v>1853</v>
      </c>
      <c r="G15" s="269" t="s">
        <v>102</v>
      </c>
      <c r="H15" s="550">
        <v>2</v>
      </c>
      <c r="I15" s="551">
        <f>+DEFINITIVO!I15</f>
        <v>43388</v>
      </c>
      <c r="J15" s="551">
        <f>+DEFINITIVO!J15</f>
        <v>43692</v>
      </c>
      <c r="K15" s="552">
        <v>52</v>
      </c>
      <c r="L15" s="419" t="s">
        <v>1812</v>
      </c>
      <c r="M15" s="553">
        <f>+DEFINITIVO!M15</f>
        <v>0</v>
      </c>
      <c r="N15" s="554">
        <f t="shared" si="4"/>
        <v>0</v>
      </c>
      <c r="O15" s="552">
        <f t="shared" si="5"/>
        <v>0</v>
      </c>
      <c r="P15" s="552">
        <f t="shared" si="6"/>
        <v>0</v>
      </c>
      <c r="Q15" s="552">
        <f t="shared" si="7"/>
        <v>52</v>
      </c>
      <c r="R15" s="552"/>
      <c r="S15" s="553"/>
      <c r="T15" s="422" t="str">
        <f>+DEFINITIVO!T15</f>
        <v xml:space="preserve">DESEMPEÑO PLAN NACIONAL DE SEGURIDAD VIAL- PERIODO 2012-2017
</v>
      </c>
      <c r="U15" s="553">
        <f t="shared" si="2"/>
        <v>0</v>
      </c>
      <c r="V15" s="553">
        <f t="shared" ca="1" si="3"/>
        <v>1</v>
      </c>
      <c r="W15" s="553" t="str">
        <f t="shared" ca="1" si="0"/>
        <v>EN TERMINO</v>
      </c>
      <c r="X15" s="553" t="str">
        <f t="shared" ca="1" si="1"/>
        <v>EN TERMINO</v>
      </c>
    </row>
    <row r="16" spans="1:24" s="540" customFormat="1" ht="292.5" hidden="1" customHeight="1">
      <c r="A16" s="541">
        <v>9</v>
      </c>
      <c r="B16" s="378" t="s">
        <v>1850</v>
      </c>
      <c r="C16" s="548" t="s">
        <v>360</v>
      </c>
      <c r="D16" s="574" t="s">
        <v>1824</v>
      </c>
      <c r="E16" s="574" t="s">
        <v>1825</v>
      </c>
      <c r="F16" s="269" t="s">
        <v>1854</v>
      </c>
      <c r="G16" s="269" t="s">
        <v>102</v>
      </c>
      <c r="H16" s="550">
        <v>1</v>
      </c>
      <c r="I16" s="551">
        <f>+DEFINITIVO!I16</f>
        <v>43388</v>
      </c>
      <c r="J16" s="551">
        <f>+DEFINITIVO!J16</f>
        <v>43539</v>
      </c>
      <c r="K16" s="552">
        <v>20</v>
      </c>
      <c r="L16" s="419" t="s">
        <v>1812</v>
      </c>
      <c r="M16" s="553">
        <f>+DEFINITIVO!M16</f>
        <v>0</v>
      </c>
      <c r="N16" s="554">
        <f t="shared" si="4"/>
        <v>0</v>
      </c>
      <c r="O16" s="552">
        <f t="shared" si="5"/>
        <v>0</v>
      </c>
      <c r="P16" s="552">
        <f t="shared" si="6"/>
        <v>0</v>
      </c>
      <c r="Q16" s="552">
        <f t="shared" si="7"/>
        <v>20</v>
      </c>
      <c r="R16" s="552"/>
      <c r="S16" s="553"/>
      <c r="T16" s="422" t="str">
        <f>+DEFINITIVO!T16</f>
        <v xml:space="preserve">DESEMPEÑO PLAN NACIONAL DE SEGURIDAD VIAL- PERIODO 2012-2017
</v>
      </c>
      <c r="U16" s="553">
        <f t="shared" si="2"/>
        <v>0</v>
      </c>
      <c r="V16" s="553">
        <f t="shared" ca="1" si="3"/>
        <v>1</v>
      </c>
      <c r="W16" s="553" t="str">
        <f t="shared" ca="1" si="0"/>
        <v>EN TERMINO</v>
      </c>
      <c r="X16" s="553" t="str">
        <f t="shared" ca="1" si="1"/>
        <v>EN TERMINO</v>
      </c>
    </row>
    <row r="17" spans="1:24" s="540" customFormat="1" ht="344.25" hidden="1" customHeight="1">
      <c r="A17" s="541">
        <v>10</v>
      </c>
      <c r="B17" s="378" t="s">
        <v>1851</v>
      </c>
      <c r="C17" s="548" t="s">
        <v>360</v>
      </c>
      <c r="D17" s="574" t="s">
        <v>1826</v>
      </c>
      <c r="E17" s="574" t="s">
        <v>1827</v>
      </c>
      <c r="F17" s="269" t="s">
        <v>1828</v>
      </c>
      <c r="G17" s="269" t="s">
        <v>102</v>
      </c>
      <c r="H17" s="550">
        <v>5</v>
      </c>
      <c r="I17" s="551">
        <f>+DEFINITIVO!I17</f>
        <v>43393</v>
      </c>
      <c r="J17" s="551">
        <f>+DEFINITIVO!J17</f>
        <v>43697</v>
      </c>
      <c r="K17" s="552">
        <v>26</v>
      </c>
      <c r="L17" s="419" t="s">
        <v>1812</v>
      </c>
      <c r="M17" s="553">
        <f>+DEFINITIVO!M17</f>
        <v>0</v>
      </c>
      <c r="N17" s="554">
        <f t="shared" si="4"/>
        <v>0</v>
      </c>
      <c r="O17" s="552">
        <f t="shared" si="5"/>
        <v>0</v>
      </c>
      <c r="P17" s="552">
        <f t="shared" si="6"/>
        <v>0</v>
      </c>
      <c r="Q17" s="552">
        <f t="shared" si="7"/>
        <v>26</v>
      </c>
      <c r="R17" s="552"/>
      <c r="S17" s="553"/>
      <c r="T17" s="422" t="str">
        <f>+DEFINITIVO!T17</f>
        <v xml:space="preserve">DESEMPEÑO PLAN NACIONAL DE SEGURIDAD VIAL- PERIODO 2012-2017
</v>
      </c>
      <c r="U17" s="553">
        <f t="shared" si="2"/>
        <v>0</v>
      </c>
      <c r="V17" s="553">
        <f t="shared" ca="1" si="3"/>
        <v>1</v>
      </c>
      <c r="W17" s="553" t="str">
        <f t="shared" ca="1" si="0"/>
        <v>EN TERMINO</v>
      </c>
      <c r="X17" s="553" t="str">
        <f t="shared" ca="1" si="1"/>
        <v>EN TERMINO</v>
      </c>
    </row>
    <row r="18" spans="1:24" s="540" customFormat="1" ht="261.75" hidden="1" customHeight="1">
      <c r="A18" s="541">
        <v>11</v>
      </c>
      <c r="B18" s="378" t="s">
        <v>1845</v>
      </c>
      <c r="C18" s="548" t="s">
        <v>360</v>
      </c>
      <c r="D18" s="574" t="s">
        <v>1826</v>
      </c>
      <c r="E18" s="574" t="s">
        <v>1829</v>
      </c>
      <c r="F18" s="269" t="s">
        <v>1855</v>
      </c>
      <c r="G18" s="269" t="s">
        <v>102</v>
      </c>
      <c r="H18" s="550">
        <v>3</v>
      </c>
      <c r="I18" s="551">
        <f>+DEFINITIVO!I18</f>
        <v>43393</v>
      </c>
      <c r="J18" s="551">
        <f>+DEFINITIVO!J18</f>
        <v>43575</v>
      </c>
      <c r="K18" s="552">
        <v>26</v>
      </c>
      <c r="L18" s="419" t="s">
        <v>1812</v>
      </c>
      <c r="M18" s="553">
        <f>+DEFINITIVO!M18</f>
        <v>0</v>
      </c>
      <c r="N18" s="554">
        <f t="shared" si="4"/>
        <v>0</v>
      </c>
      <c r="O18" s="552">
        <f t="shared" si="5"/>
        <v>0</v>
      </c>
      <c r="P18" s="552">
        <f t="shared" si="6"/>
        <v>0</v>
      </c>
      <c r="Q18" s="552">
        <f t="shared" si="7"/>
        <v>26</v>
      </c>
      <c r="R18" s="552"/>
      <c r="S18" s="553"/>
      <c r="T18" s="422" t="str">
        <f>+DEFINITIVO!T18</f>
        <v xml:space="preserve">DESEMPEÑO PLAN NACIONAL DE SEGURIDAD VIAL- PERIODO 2012-2017
</v>
      </c>
      <c r="U18" s="553">
        <f t="shared" si="2"/>
        <v>0</v>
      </c>
      <c r="V18" s="553">
        <f t="shared" ca="1" si="3"/>
        <v>1</v>
      </c>
      <c r="W18" s="553" t="str">
        <f t="shared" ca="1" si="0"/>
        <v>EN TERMINO</v>
      </c>
      <c r="X18" s="553" t="str">
        <f t="shared" ca="1" si="1"/>
        <v>EN TERMINO</v>
      </c>
    </row>
    <row r="19" spans="1:24" s="540" customFormat="1" ht="400.5" hidden="1" customHeight="1">
      <c r="A19" s="541">
        <v>12</v>
      </c>
      <c r="B19" s="378" t="s">
        <v>1852</v>
      </c>
      <c r="C19" s="548" t="s">
        <v>360</v>
      </c>
      <c r="D19" s="574" t="s">
        <v>1826</v>
      </c>
      <c r="E19" s="574" t="s">
        <v>1830</v>
      </c>
      <c r="F19" s="269" t="s">
        <v>1831</v>
      </c>
      <c r="G19" s="269" t="s">
        <v>1832</v>
      </c>
      <c r="H19" s="550">
        <v>3</v>
      </c>
      <c r="I19" s="551">
        <f>+DEFINITIVO!I19</f>
        <v>43393</v>
      </c>
      <c r="J19" s="551">
        <f>+DEFINITIVO!J19</f>
        <v>43697</v>
      </c>
      <c r="K19" s="552">
        <v>43</v>
      </c>
      <c r="L19" s="419" t="s">
        <v>1812</v>
      </c>
      <c r="M19" s="553">
        <f>+DEFINITIVO!M19</f>
        <v>0</v>
      </c>
      <c r="N19" s="554">
        <f t="shared" si="4"/>
        <v>0</v>
      </c>
      <c r="O19" s="552">
        <f t="shared" si="5"/>
        <v>0</v>
      </c>
      <c r="P19" s="552">
        <f t="shared" si="6"/>
        <v>0</v>
      </c>
      <c r="Q19" s="552">
        <f t="shared" si="7"/>
        <v>43</v>
      </c>
      <c r="R19" s="552"/>
      <c r="S19" s="553"/>
      <c r="T19" s="422" t="str">
        <f>+DEFINITIVO!T19</f>
        <v xml:space="preserve">DESEMPEÑO PLAN NACIONAL DE SEGURIDAD VIAL- PERIODO 2012-2017
</v>
      </c>
      <c r="U19" s="553">
        <f t="shared" si="2"/>
        <v>0</v>
      </c>
      <c r="V19" s="553">
        <f t="shared" ca="1" si="3"/>
        <v>1</v>
      </c>
      <c r="W19" s="553" t="str">
        <f t="shared" ca="1" si="0"/>
        <v>EN TERMINO</v>
      </c>
      <c r="X19" s="553" t="str">
        <f t="shared" ca="1" si="1"/>
        <v>EN TERMINO</v>
      </c>
    </row>
    <row r="20" spans="1:24" s="540" customFormat="1" ht="273.75" hidden="1" customHeight="1">
      <c r="A20" s="541">
        <v>13</v>
      </c>
      <c r="B20" s="378" t="s">
        <v>1846</v>
      </c>
      <c r="C20" s="548" t="s">
        <v>360</v>
      </c>
      <c r="D20" s="574" t="s">
        <v>1833</v>
      </c>
      <c r="E20" s="574" t="s">
        <v>1834</v>
      </c>
      <c r="F20" s="269" t="s">
        <v>1835</v>
      </c>
      <c r="G20" s="269" t="s">
        <v>102</v>
      </c>
      <c r="H20" s="550">
        <v>2</v>
      </c>
      <c r="I20" s="551">
        <f>+DEFINITIVO!I20</f>
        <v>43449</v>
      </c>
      <c r="J20" s="551">
        <f>+DEFINITIVO!J20</f>
        <v>43539</v>
      </c>
      <c r="K20" s="552">
        <v>13</v>
      </c>
      <c r="L20" s="419" t="s">
        <v>1812</v>
      </c>
      <c r="M20" s="553">
        <f>+DEFINITIVO!M20</f>
        <v>0</v>
      </c>
      <c r="N20" s="554">
        <f t="shared" si="4"/>
        <v>0</v>
      </c>
      <c r="O20" s="552">
        <f t="shared" si="5"/>
        <v>0</v>
      </c>
      <c r="P20" s="552">
        <f t="shared" si="6"/>
        <v>0</v>
      </c>
      <c r="Q20" s="552">
        <f t="shared" si="7"/>
        <v>13</v>
      </c>
      <c r="R20" s="552"/>
      <c r="S20" s="553"/>
      <c r="T20" s="422" t="str">
        <f>+DEFINITIVO!T20</f>
        <v xml:space="preserve">DESEMPEÑO PLAN NACIONAL DE SEGURIDAD VIAL- PERIODO 2012-2017
</v>
      </c>
      <c r="U20" s="553">
        <f t="shared" si="2"/>
        <v>0</v>
      </c>
      <c r="V20" s="553">
        <f t="shared" ca="1" si="3"/>
        <v>1</v>
      </c>
      <c r="W20" s="553" t="str">
        <f t="shared" ca="1" si="0"/>
        <v>EN TERMINO</v>
      </c>
      <c r="X20" s="553" t="str">
        <f t="shared" ca="1" si="1"/>
        <v>EN TERMINO</v>
      </c>
    </row>
    <row r="21" spans="1:24" s="540" customFormat="1" ht="249.75" hidden="1" customHeight="1">
      <c r="A21" s="541">
        <v>23</v>
      </c>
      <c r="B21" s="378" t="s">
        <v>1847</v>
      </c>
      <c r="C21" s="548" t="s">
        <v>360</v>
      </c>
      <c r="D21" s="574" t="s">
        <v>1649</v>
      </c>
      <c r="E21" s="574" t="s">
        <v>1650</v>
      </c>
      <c r="F21" s="269" t="s">
        <v>1836</v>
      </c>
      <c r="G21" s="269" t="s">
        <v>1652</v>
      </c>
      <c r="H21" s="550">
        <v>4</v>
      </c>
      <c r="I21" s="551">
        <f>+DEFINITIVO!I21</f>
        <v>43342</v>
      </c>
      <c r="J21" s="551">
        <f>+DEFINITIVO!J21</f>
        <v>43646</v>
      </c>
      <c r="K21" s="552">
        <f>(+J21-I21)/7</f>
        <v>43.428571428571431</v>
      </c>
      <c r="L21" s="419" t="s">
        <v>1653</v>
      </c>
      <c r="M21" s="553">
        <f>+DEFINITIVO!M21</f>
        <v>0</v>
      </c>
      <c r="N21" s="554">
        <f t="shared" si="4"/>
        <v>0</v>
      </c>
      <c r="O21" s="552">
        <f t="shared" si="5"/>
        <v>0</v>
      </c>
      <c r="P21" s="552">
        <f t="shared" si="6"/>
        <v>0</v>
      </c>
      <c r="Q21" s="552">
        <f t="shared" si="7"/>
        <v>43.428571428571431</v>
      </c>
      <c r="R21" s="552"/>
      <c r="S21" s="553"/>
      <c r="T21" s="422" t="str">
        <f>+DEFINITIVO!T21</f>
        <v xml:space="preserve">DESEMPEÑO PLAN NACIONAL DE SEGURIDAD VIAL- PERIODO 2012-2017
</v>
      </c>
      <c r="U21" s="553">
        <f t="shared" si="2"/>
        <v>0</v>
      </c>
      <c r="V21" s="553">
        <f t="shared" ca="1" si="3"/>
        <v>1</v>
      </c>
      <c r="W21" s="553" t="str">
        <f t="shared" ca="1" si="0"/>
        <v>EN TERMINO</v>
      </c>
      <c r="X21" s="553" t="str">
        <f t="shared" ca="1" si="1"/>
        <v>EN TERMINO</v>
      </c>
    </row>
    <row r="22" spans="1:24" s="540" customFormat="1" ht="252" hidden="1" customHeight="1">
      <c r="A22" s="541">
        <v>24</v>
      </c>
      <c r="B22" s="378" t="s">
        <v>1848</v>
      </c>
      <c r="C22" s="548" t="s">
        <v>360</v>
      </c>
      <c r="D22" s="574" t="s">
        <v>1837</v>
      </c>
      <c r="E22" s="574" t="s">
        <v>1838</v>
      </c>
      <c r="F22" s="269" t="s">
        <v>1839</v>
      </c>
      <c r="G22" s="269" t="s">
        <v>102</v>
      </c>
      <c r="H22" s="550">
        <v>2</v>
      </c>
      <c r="I22" s="551">
        <f>+DEFINITIVO!I22</f>
        <v>43414</v>
      </c>
      <c r="J22" s="551">
        <f>+DEFINITIVO!J22</f>
        <v>43687</v>
      </c>
      <c r="K22" s="552">
        <v>16</v>
      </c>
      <c r="L22" s="419" t="s">
        <v>1812</v>
      </c>
      <c r="M22" s="553">
        <f>+DEFINITIVO!M22</f>
        <v>0</v>
      </c>
      <c r="N22" s="554">
        <f t="shared" si="4"/>
        <v>0</v>
      </c>
      <c r="O22" s="552">
        <f t="shared" si="5"/>
        <v>0</v>
      </c>
      <c r="P22" s="552">
        <f t="shared" si="6"/>
        <v>0</v>
      </c>
      <c r="Q22" s="552">
        <f t="shared" si="7"/>
        <v>16</v>
      </c>
      <c r="R22" s="552"/>
      <c r="S22" s="553"/>
      <c r="T22" s="422" t="str">
        <f>+DEFINITIVO!T22</f>
        <v xml:space="preserve">DESEMPEÑO PLAN NACIONAL DE SEGURIDAD VIAL- PERIODO 2012-2017
</v>
      </c>
      <c r="U22" s="553">
        <f t="shared" si="2"/>
        <v>0</v>
      </c>
      <c r="V22" s="553">
        <f t="shared" ca="1" si="3"/>
        <v>1</v>
      </c>
      <c r="W22" s="553" t="str">
        <f t="shared" ca="1" si="0"/>
        <v>EN TERMINO</v>
      </c>
      <c r="X22" s="553" t="str">
        <f t="shared" ca="1" si="1"/>
        <v>EN TERMINO</v>
      </c>
    </row>
    <row r="23" spans="1:24" s="31" customFormat="1" ht="33" hidden="1" customHeight="1">
      <c r="A23" s="197" t="s">
        <v>1648</v>
      </c>
      <c r="B23" s="197"/>
      <c r="C23" s="198"/>
      <c r="D23" s="197"/>
      <c r="E23" s="197"/>
      <c r="F23" s="199"/>
      <c r="G23" s="199"/>
      <c r="H23" s="199"/>
      <c r="I23" s="200"/>
      <c r="J23" s="200"/>
      <c r="K23" s="201"/>
      <c r="L23" s="202"/>
      <c r="M23" s="202"/>
      <c r="N23" s="203"/>
      <c r="O23" s="201"/>
      <c r="P23" s="201"/>
      <c r="Q23" s="201"/>
      <c r="R23" s="202"/>
      <c r="S23" s="202"/>
      <c r="T23" s="202"/>
      <c r="U23" s="202"/>
      <c r="V23" s="202"/>
      <c r="W23" s="202"/>
      <c r="X23" s="204"/>
    </row>
    <row r="24" spans="1:24" s="31" customFormat="1" ht="338.25" hidden="1" customHeight="1">
      <c r="A24" s="581">
        <v>3</v>
      </c>
      <c r="B24" s="398" t="s">
        <v>1707</v>
      </c>
      <c r="C24" s="523" t="s">
        <v>699</v>
      </c>
      <c r="D24" s="574" t="s">
        <v>1649</v>
      </c>
      <c r="E24" s="269" t="s">
        <v>1656</v>
      </c>
      <c r="F24" s="574" t="s">
        <v>1803</v>
      </c>
      <c r="G24" s="572" t="s">
        <v>1657</v>
      </c>
      <c r="H24" s="190">
        <v>2</v>
      </c>
      <c r="I24" s="191">
        <f>+DEFINITIVO!I26</f>
        <v>43344</v>
      </c>
      <c r="J24" s="191">
        <f>+DEFINITIVO!J26</f>
        <v>43544</v>
      </c>
      <c r="K24" s="192">
        <f t="shared" ref="K24:K36" si="8">(+J24-I24)/7</f>
        <v>28.571428571428573</v>
      </c>
      <c r="L24" s="341" t="s">
        <v>1658</v>
      </c>
      <c r="M24" s="578">
        <f>+DEFINITIVO!M26</f>
        <v>0</v>
      </c>
      <c r="N24" s="194">
        <f>IF(M24/H24&gt;1,1,+M24/H24)</f>
        <v>0</v>
      </c>
      <c r="O24" s="192">
        <f t="shared" ref="O24:O36" si="9">+K24*N24</f>
        <v>0</v>
      </c>
      <c r="P24" s="192">
        <f t="shared" ref="P24:P36" si="10">IF(J24&lt;=$R$7,O24,0)</f>
        <v>0</v>
      </c>
      <c r="Q24" s="192">
        <f t="shared" ref="Q24:Q36" si="11">IF($R$7&gt;=J24,K24,0)</f>
        <v>28.571428571428573</v>
      </c>
      <c r="R24" s="192"/>
      <c r="S24" s="578"/>
      <c r="T24" s="195" t="str">
        <f>+DEFINITIVO!T26</f>
        <v>ESTRATEGIA GEL - VIGENCIA 2017</v>
      </c>
      <c r="U24" s="578">
        <f t="shared" ref="U24:U36" si="12">IF(N24=100%,2,0)</f>
        <v>0</v>
      </c>
      <c r="V24" s="384">
        <f t="shared" ref="V24:V36" ca="1" si="13">IF(J24&lt;$T$2,0,1)</f>
        <v>1</v>
      </c>
      <c r="W24" s="578" t="str">
        <f t="shared" ref="W24:W36" ca="1" si="14">IF(U24+V24&gt;1,"CUMPLIDA",IF(V24=1,"EN TERMINO","VENCIDA"))</f>
        <v>EN TERMINO</v>
      </c>
      <c r="X24" s="578" t="str">
        <f t="shared" ref="X24:X36" ca="1" si="15">IF(W24="CUMPLIDA","CUMPLIDA",IF(W24="EN TERMINO","EN TERMINO","VENCIDA"))</f>
        <v>EN TERMINO</v>
      </c>
    </row>
    <row r="25" spans="1:24" s="31" customFormat="1" ht="333" hidden="1" customHeight="1">
      <c r="A25" s="577">
        <v>4</v>
      </c>
      <c r="B25" s="398" t="s">
        <v>1708</v>
      </c>
      <c r="C25" s="523" t="s">
        <v>1659</v>
      </c>
      <c r="D25" s="574" t="s">
        <v>1649</v>
      </c>
      <c r="E25" s="269" t="s">
        <v>1656</v>
      </c>
      <c r="F25" s="524" t="s">
        <v>1651</v>
      </c>
      <c r="G25" s="574" t="s">
        <v>1652</v>
      </c>
      <c r="H25" s="190">
        <v>3</v>
      </c>
      <c r="I25" s="191">
        <f>+DEFINITIVO!I27</f>
        <v>43346</v>
      </c>
      <c r="J25" s="191">
        <f>+DEFINITIVO!J27</f>
        <v>43524</v>
      </c>
      <c r="K25" s="192">
        <f t="shared" si="8"/>
        <v>25.428571428571427</v>
      </c>
      <c r="L25" s="578" t="s">
        <v>1660</v>
      </c>
      <c r="M25" s="578">
        <f>+DEFINITIVO!M27</f>
        <v>0</v>
      </c>
      <c r="N25" s="194">
        <f t="shared" ref="N25:N36" si="16">IF(M25/H25&gt;1,1,+M25/H25)</f>
        <v>0</v>
      </c>
      <c r="O25" s="192">
        <f t="shared" si="9"/>
        <v>0</v>
      </c>
      <c r="P25" s="192">
        <f t="shared" si="10"/>
        <v>0</v>
      </c>
      <c r="Q25" s="192">
        <f t="shared" si="11"/>
        <v>25.428571428571427</v>
      </c>
      <c r="R25" s="192"/>
      <c r="S25" s="578"/>
      <c r="T25" s="195" t="str">
        <f>+DEFINITIVO!T27</f>
        <v>ESTRATEGIA GEL - VIGENCIA 2017</v>
      </c>
      <c r="U25" s="578">
        <f t="shared" si="12"/>
        <v>0</v>
      </c>
      <c r="V25" s="384">
        <f t="shared" ca="1" si="13"/>
        <v>1</v>
      </c>
      <c r="W25" s="578" t="str">
        <f t="shared" ca="1" si="14"/>
        <v>EN TERMINO</v>
      </c>
      <c r="X25" s="578" t="str">
        <f t="shared" ca="1" si="15"/>
        <v>EN TERMINO</v>
      </c>
    </row>
    <row r="26" spans="1:24" s="31" customFormat="1" ht="408.75" hidden="1" customHeight="1">
      <c r="A26" s="577">
        <v>5</v>
      </c>
      <c r="B26" s="400" t="s">
        <v>1709</v>
      </c>
      <c r="C26" s="574" t="s">
        <v>1661</v>
      </c>
      <c r="D26" s="574" t="s">
        <v>1649</v>
      </c>
      <c r="E26" s="269" t="s">
        <v>1656</v>
      </c>
      <c r="F26" s="574" t="s">
        <v>1662</v>
      </c>
      <c r="G26" s="574" t="s">
        <v>1652</v>
      </c>
      <c r="H26" s="190">
        <v>3</v>
      </c>
      <c r="I26" s="191">
        <f>+DEFINITIVO!I28</f>
        <v>43302</v>
      </c>
      <c r="J26" s="191">
        <f>+DEFINITIVO!J28</f>
        <v>43666</v>
      </c>
      <c r="K26" s="192">
        <f t="shared" si="8"/>
        <v>52</v>
      </c>
      <c r="L26" s="525" t="s">
        <v>1663</v>
      </c>
      <c r="M26" s="578">
        <f>+DEFINITIVO!M28</f>
        <v>0</v>
      </c>
      <c r="N26" s="194">
        <f t="shared" si="16"/>
        <v>0</v>
      </c>
      <c r="O26" s="192">
        <f t="shared" si="9"/>
        <v>0</v>
      </c>
      <c r="P26" s="192">
        <f t="shared" si="10"/>
        <v>0</v>
      </c>
      <c r="Q26" s="192">
        <f t="shared" si="11"/>
        <v>52</v>
      </c>
      <c r="R26" s="192"/>
      <c r="S26" s="578"/>
      <c r="T26" s="195" t="str">
        <f>+DEFINITIVO!T28</f>
        <v>ESTRATEGIA GEL - VIGENCIA 2017</v>
      </c>
      <c r="U26" s="578">
        <f t="shared" si="12"/>
        <v>0</v>
      </c>
      <c r="V26" s="384">
        <f t="shared" ca="1" si="13"/>
        <v>1</v>
      </c>
      <c r="W26" s="578" t="str">
        <f t="shared" ca="1" si="14"/>
        <v>EN TERMINO</v>
      </c>
      <c r="X26" s="578" t="str">
        <f t="shared" ca="1" si="15"/>
        <v>EN TERMINO</v>
      </c>
    </row>
    <row r="27" spans="1:24" s="31" customFormat="1" ht="195" hidden="1">
      <c r="A27" s="577">
        <v>6</v>
      </c>
      <c r="B27" s="398" t="s">
        <v>1710</v>
      </c>
      <c r="C27" s="574" t="s">
        <v>1664</v>
      </c>
      <c r="D27" s="574" t="s">
        <v>1649</v>
      </c>
      <c r="E27" s="269" t="s">
        <v>1656</v>
      </c>
      <c r="F27" s="526" t="s">
        <v>1731</v>
      </c>
      <c r="G27" s="574" t="s">
        <v>1652</v>
      </c>
      <c r="H27" s="190">
        <v>4</v>
      </c>
      <c r="I27" s="191">
        <f>+DEFINITIVO!I29</f>
        <v>43342</v>
      </c>
      <c r="J27" s="191">
        <f>+DEFINITIVO!J29</f>
        <v>43666</v>
      </c>
      <c r="K27" s="192">
        <f t="shared" si="8"/>
        <v>46.285714285714285</v>
      </c>
      <c r="L27" s="578" t="s">
        <v>1660</v>
      </c>
      <c r="M27" s="578">
        <f>+DEFINITIVO!M29</f>
        <v>0</v>
      </c>
      <c r="N27" s="194">
        <f t="shared" si="16"/>
        <v>0</v>
      </c>
      <c r="O27" s="192">
        <f t="shared" si="9"/>
        <v>0</v>
      </c>
      <c r="P27" s="192">
        <f t="shared" si="10"/>
        <v>0</v>
      </c>
      <c r="Q27" s="192">
        <f t="shared" si="11"/>
        <v>46.285714285714285</v>
      </c>
      <c r="R27" s="192"/>
      <c r="S27" s="578"/>
      <c r="T27" s="195" t="str">
        <f>+DEFINITIVO!T29</f>
        <v>ESTRATEGIA GEL - VIGENCIA 2017</v>
      </c>
      <c r="U27" s="578">
        <f t="shared" si="12"/>
        <v>0</v>
      </c>
      <c r="V27" s="384">
        <f t="shared" ca="1" si="13"/>
        <v>1</v>
      </c>
      <c r="W27" s="578" t="str">
        <f t="shared" ca="1" si="14"/>
        <v>EN TERMINO</v>
      </c>
      <c r="X27" s="578" t="str">
        <f t="shared" ca="1" si="15"/>
        <v>EN TERMINO</v>
      </c>
    </row>
    <row r="28" spans="1:24" s="31" customFormat="1" ht="328.5" hidden="1" customHeight="1">
      <c r="A28" s="577">
        <v>7</v>
      </c>
      <c r="B28" s="398" t="s">
        <v>1711</v>
      </c>
      <c r="C28" s="574" t="s">
        <v>1665</v>
      </c>
      <c r="D28" s="574" t="s">
        <v>1649</v>
      </c>
      <c r="E28" s="269" t="s">
        <v>1656</v>
      </c>
      <c r="F28" s="526" t="s">
        <v>1732</v>
      </c>
      <c r="G28" s="572" t="s">
        <v>1666</v>
      </c>
      <c r="H28" s="190">
        <v>1</v>
      </c>
      <c r="I28" s="191">
        <f>+DEFINITIVO!I30</f>
        <v>43302</v>
      </c>
      <c r="J28" s="191">
        <f>+DEFINITIVO!J30</f>
        <v>43666</v>
      </c>
      <c r="K28" s="192">
        <f t="shared" si="8"/>
        <v>52</v>
      </c>
      <c r="L28" s="341" t="s">
        <v>1667</v>
      </c>
      <c r="M28" s="578">
        <f>+DEFINITIVO!M30</f>
        <v>0</v>
      </c>
      <c r="N28" s="194">
        <f t="shared" si="16"/>
        <v>0</v>
      </c>
      <c r="O28" s="192">
        <f t="shared" si="9"/>
        <v>0</v>
      </c>
      <c r="P28" s="192">
        <f t="shared" si="10"/>
        <v>0</v>
      </c>
      <c r="Q28" s="192">
        <f t="shared" si="11"/>
        <v>52</v>
      </c>
      <c r="R28" s="192"/>
      <c r="S28" s="578"/>
      <c r="T28" s="195" t="str">
        <f>+DEFINITIVO!T30</f>
        <v>ESTRATEGIA GEL - VIGENCIA 2017</v>
      </c>
      <c r="U28" s="578">
        <f t="shared" si="12"/>
        <v>0</v>
      </c>
      <c r="V28" s="384">
        <f t="shared" ca="1" si="13"/>
        <v>1</v>
      </c>
      <c r="W28" s="578" t="str">
        <f t="shared" ca="1" si="14"/>
        <v>EN TERMINO</v>
      </c>
      <c r="X28" s="578" t="str">
        <f t="shared" ca="1" si="15"/>
        <v>EN TERMINO</v>
      </c>
    </row>
    <row r="29" spans="1:24" s="31" customFormat="1" ht="244.5" hidden="1" customHeight="1">
      <c r="A29" s="577">
        <v>8</v>
      </c>
      <c r="B29" s="398" t="s">
        <v>1712</v>
      </c>
      <c r="C29" s="574" t="s">
        <v>1668</v>
      </c>
      <c r="D29" s="574" t="s">
        <v>1649</v>
      </c>
      <c r="E29" s="269" t="s">
        <v>1669</v>
      </c>
      <c r="F29" s="526" t="s">
        <v>1670</v>
      </c>
      <c r="G29" s="574" t="s">
        <v>1652</v>
      </c>
      <c r="H29" s="190">
        <v>3</v>
      </c>
      <c r="I29" s="191">
        <f>+DEFINITIVO!I31</f>
        <v>43342</v>
      </c>
      <c r="J29" s="191">
        <f>+DEFINITIVO!J31</f>
        <v>43707</v>
      </c>
      <c r="K29" s="192">
        <f t="shared" si="8"/>
        <v>52.142857142857146</v>
      </c>
      <c r="L29" s="525" t="s">
        <v>1671</v>
      </c>
      <c r="M29" s="578">
        <f>+DEFINITIVO!M31</f>
        <v>0</v>
      </c>
      <c r="N29" s="194">
        <f t="shared" si="16"/>
        <v>0</v>
      </c>
      <c r="O29" s="192">
        <f t="shared" si="9"/>
        <v>0</v>
      </c>
      <c r="P29" s="192">
        <f t="shared" si="10"/>
        <v>0</v>
      </c>
      <c r="Q29" s="192">
        <f t="shared" si="11"/>
        <v>52.142857142857146</v>
      </c>
      <c r="R29" s="192"/>
      <c r="S29" s="578"/>
      <c r="T29" s="195" t="str">
        <f>+DEFINITIVO!T31</f>
        <v>ESTRATEGIA GEL - VIGENCIA 2017
Mediante radicado 20193070007103 del 18/01/2019
1) Se está ejecutando el levantamiento de la información de dominio de Estrategia de TI, a través del sistema de gestión de calidad. 2) Se está ejecutando el levantamiento de la información de dominio de Sistemas de información, de acuerdo a la información del grupo de Tecnologías de la Información y las Comunicaciones.
Se requiere ampliar el plazo de cumplimiento de la actividad, toda vez que con el cambio de la política de "ser Gobierno en Línea a Gobierno Digital (Decreto 1008 de 2018)" y la reestructuración de sus componentes, se requiere realizar unos autodiagnósticos para conocer y entender el estado real de la implementación de los componentes de Gobierno Digital.</v>
      </c>
      <c r="U29" s="578">
        <f t="shared" si="12"/>
        <v>0</v>
      </c>
      <c r="V29" s="384">
        <f t="shared" ca="1" si="13"/>
        <v>1</v>
      </c>
      <c r="W29" s="578" t="str">
        <f t="shared" ca="1" si="14"/>
        <v>EN TERMINO</v>
      </c>
      <c r="X29" s="578" t="str">
        <f t="shared" ca="1" si="15"/>
        <v>EN TERMINO</v>
      </c>
    </row>
    <row r="30" spans="1:24" s="31" customFormat="1" ht="304.5" hidden="1" customHeight="1">
      <c r="A30" s="577">
        <v>9</v>
      </c>
      <c r="B30" s="398" t="s">
        <v>1713</v>
      </c>
      <c r="C30" s="574" t="s">
        <v>1668</v>
      </c>
      <c r="D30" s="574" t="s">
        <v>1649</v>
      </c>
      <c r="E30" s="269" t="s">
        <v>1672</v>
      </c>
      <c r="F30" s="574" t="s">
        <v>1673</v>
      </c>
      <c r="G30" s="574" t="s">
        <v>1652</v>
      </c>
      <c r="H30" s="190">
        <v>3</v>
      </c>
      <c r="I30" s="191">
        <f>+DEFINITIVO!I32</f>
        <v>43333</v>
      </c>
      <c r="J30" s="191">
        <f>+DEFINITIVO!J32</f>
        <v>43666</v>
      </c>
      <c r="K30" s="192">
        <f t="shared" si="8"/>
        <v>47.571428571428569</v>
      </c>
      <c r="L30" s="578" t="s">
        <v>1660</v>
      </c>
      <c r="M30" s="578">
        <f>+DEFINITIVO!M32</f>
        <v>0</v>
      </c>
      <c r="N30" s="194">
        <f t="shared" si="16"/>
        <v>0</v>
      </c>
      <c r="O30" s="192">
        <f t="shared" si="9"/>
        <v>0</v>
      </c>
      <c r="P30" s="192">
        <f t="shared" si="10"/>
        <v>0</v>
      </c>
      <c r="Q30" s="192">
        <f t="shared" si="11"/>
        <v>47.571428571428569</v>
      </c>
      <c r="R30" s="192"/>
      <c r="S30" s="578"/>
      <c r="T30" s="195" t="str">
        <f>+DEFINITIVO!T32</f>
        <v>ESTRATEGIA GEL - VIGENCIA 2017</v>
      </c>
      <c r="U30" s="578">
        <f t="shared" si="12"/>
        <v>0</v>
      </c>
      <c r="V30" s="384">
        <f t="shared" ca="1" si="13"/>
        <v>1</v>
      </c>
      <c r="W30" s="578" t="str">
        <f t="shared" ca="1" si="14"/>
        <v>EN TERMINO</v>
      </c>
      <c r="X30" s="578" t="str">
        <f t="shared" ca="1" si="15"/>
        <v>EN TERMINO</v>
      </c>
    </row>
    <row r="31" spans="1:24" s="31" customFormat="1" ht="341.25" hidden="1" customHeight="1">
      <c r="A31" s="577">
        <v>10</v>
      </c>
      <c r="B31" s="398" t="s">
        <v>1714</v>
      </c>
      <c r="C31" s="574" t="s">
        <v>1664</v>
      </c>
      <c r="D31" s="574" t="s">
        <v>1649</v>
      </c>
      <c r="E31" s="269" t="s">
        <v>1674</v>
      </c>
      <c r="F31" s="574" t="s">
        <v>1804</v>
      </c>
      <c r="G31" s="574" t="s">
        <v>1652</v>
      </c>
      <c r="H31" s="190">
        <v>3</v>
      </c>
      <c r="I31" s="191">
        <f>+DEFINITIVO!I33</f>
        <v>43434</v>
      </c>
      <c r="J31" s="191">
        <f>+DEFINITIVO!J33</f>
        <v>43707</v>
      </c>
      <c r="K31" s="192">
        <f t="shared" si="8"/>
        <v>39</v>
      </c>
      <c r="L31" s="578" t="s">
        <v>1660</v>
      </c>
      <c r="M31" s="578">
        <f>+DEFINITIVO!M33</f>
        <v>0</v>
      </c>
      <c r="N31" s="194">
        <f t="shared" si="16"/>
        <v>0</v>
      </c>
      <c r="O31" s="192">
        <f t="shared" si="9"/>
        <v>0</v>
      </c>
      <c r="P31" s="192">
        <f t="shared" si="10"/>
        <v>0</v>
      </c>
      <c r="Q31" s="192">
        <f t="shared" si="11"/>
        <v>39</v>
      </c>
      <c r="R31" s="192"/>
      <c r="S31" s="578"/>
      <c r="T31" s="195" t="str">
        <f>+DEFINITIVO!T33</f>
        <v xml:space="preserve">ESTRATEGIA GEL - VIGENCIA 2017
Mediante radicado 20193070007103 del 18/01/2019
1) Se está formulando los requisitos para conformar la capacidad de Arquitectura, roles, responsabilidades, agenda etc. 2) Se está haciendo contacto con MINTIC para el acompañamiento en el proceso de entendimiento e implementación de la política. 3) Se está construyendo la matriz de Sistemas de información vs. procesos de la institución.
Se requiere ampliar el plazo de cumplimiento de la actividad, toda vez que con el cambio de la política de "ser Gobierno en Línea a Gobierno Digital (Decreto 1008 de 2018)" y la reestructuración de sus componentes, se requiere realizar análisis de impacto para determinar roles, responsabilidades, indicadores y estructura del área de TI. </v>
      </c>
      <c r="U31" s="578">
        <f t="shared" si="12"/>
        <v>0</v>
      </c>
      <c r="V31" s="384">
        <f t="shared" ca="1" si="13"/>
        <v>1</v>
      </c>
      <c r="W31" s="578" t="str">
        <f t="shared" ca="1" si="14"/>
        <v>EN TERMINO</v>
      </c>
      <c r="X31" s="578" t="str">
        <f t="shared" ca="1" si="15"/>
        <v>EN TERMINO</v>
      </c>
    </row>
    <row r="32" spans="1:24" s="31" customFormat="1" ht="364.5" hidden="1" customHeight="1">
      <c r="A32" s="577">
        <v>12</v>
      </c>
      <c r="B32" s="398" t="s">
        <v>1716</v>
      </c>
      <c r="C32" s="574" t="s">
        <v>1678</v>
      </c>
      <c r="D32" s="574" t="s">
        <v>1649</v>
      </c>
      <c r="E32" s="269" t="s">
        <v>1672</v>
      </c>
      <c r="F32" s="574" t="s">
        <v>1679</v>
      </c>
      <c r="G32" s="577" t="s">
        <v>1652</v>
      </c>
      <c r="H32" s="190">
        <v>4</v>
      </c>
      <c r="I32" s="191">
        <f>+DEFINITIVO!I35</f>
        <v>43302</v>
      </c>
      <c r="J32" s="191">
        <f>+DEFINITIVO!J35</f>
        <v>43666</v>
      </c>
      <c r="K32" s="192">
        <f t="shared" si="8"/>
        <v>52</v>
      </c>
      <c r="L32" s="578" t="s">
        <v>1680</v>
      </c>
      <c r="M32" s="578">
        <f>+DEFINITIVO!M35</f>
        <v>0</v>
      </c>
      <c r="N32" s="194">
        <f t="shared" si="16"/>
        <v>0</v>
      </c>
      <c r="O32" s="192">
        <f t="shared" si="9"/>
        <v>0</v>
      </c>
      <c r="P32" s="192">
        <f t="shared" si="10"/>
        <v>0</v>
      </c>
      <c r="Q32" s="192">
        <f t="shared" si="11"/>
        <v>52</v>
      </c>
      <c r="R32" s="192"/>
      <c r="S32" s="578"/>
      <c r="T32" s="195" t="str">
        <f>+DEFINITIVO!T35</f>
        <v>ESTRATEGIA GEL - VIGENCIA 2017</v>
      </c>
      <c r="U32" s="578">
        <f t="shared" si="12"/>
        <v>0</v>
      </c>
      <c r="V32" s="384">
        <f t="shared" ca="1" si="13"/>
        <v>1</v>
      </c>
      <c r="W32" s="578" t="str">
        <f t="shared" ca="1" si="14"/>
        <v>EN TERMINO</v>
      </c>
      <c r="X32" s="578" t="str">
        <f t="shared" ca="1" si="15"/>
        <v>EN TERMINO</v>
      </c>
    </row>
    <row r="33" spans="1:24" s="31" customFormat="1" ht="408.75" hidden="1" customHeight="1">
      <c r="A33" s="577">
        <v>13</v>
      </c>
      <c r="B33" s="398" t="s">
        <v>1717</v>
      </c>
      <c r="C33" s="574" t="s">
        <v>1678</v>
      </c>
      <c r="D33" s="574" t="s">
        <v>1649</v>
      </c>
      <c r="E33" s="269" t="s">
        <v>1669</v>
      </c>
      <c r="F33" s="574" t="s">
        <v>1805</v>
      </c>
      <c r="G33" s="574" t="s">
        <v>1652</v>
      </c>
      <c r="H33" s="190">
        <v>3</v>
      </c>
      <c r="I33" s="191">
        <f>+DEFINITIVO!I36</f>
        <v>43302</v>
      </c>
      <c r="J33" s="191">
        <f>+DEFINITIVO!J36</f>
        <v>43666</v>
      </c>
      <c r="K33" s="192">
        <f t="shared" si="8"/>
        <v>52</v>
      </c>
      <c r="L33" s="525" t="s">
        <v>1681</v>
      </c>
      <c r="M33" s="578">
        <f>+DEFINITIVO!M36</f>
        <v>0</v>
      </c>
      <c r="N33" s="194">
        <f t="shared" si="16"/>
        <v>0</v>
      </c>
      <c r="O33" s="192">
        <f t="shared" si="9"/>
        <v>0</v>
      </c>
      <c r="P33" s="192">
        <f t="shared" si="10"/>
        <v>0</v>
      </c>
      <c r="Q33" s="192">
        <f t="shared" si="11"/>
        <v>52</v>
      </c>
      <c r="R33" s="192"/>
      <c r="S33" s="578"/>
      <c r="T33" s="195" t="str">
        <f>+DEFINITIVO!T36</f>
        <v>ESTRATEGIA GEL - VIGENCIA 2017</v>
      </c>
      <c r="U33" s="578">
        <f t="shared" si="12"/>
        <v>0</v>
      </c>
      <c r="V33" s="384">
        <f t="shared" ca="1" si="13"/>
        <v>1</v>
      </c>
      <c r="W33" s="578" t="str">
        <f t="shared" ca="1" si="14"/>
        <v>EN TERMINO</v>
      </c>
      <c r="X33" s="578" t="str">
        <f t="shared" ca="1" si="15"/>
        <v>EN TERMINO</v>
      </c>
    </row>
    <row r="34" spans="1:24" s="31" customFormat="1" ht="239.25" hidden="1" customHeight="1">
      <c r="A34" s="577">
        <v>18</v>
      </c>
      <c r="B34" s="398" t="s">
        <v>1722</v>
      </c>
      <c r="C34" s="574" t="s">
        <v>1508</v>
      </c>
      <c r="D34" s="574" t="s">
        <v>1649</v>
      </c>
      <c r="E34" s="527" t="s">
        <v>1687</v>
      </c>
      <c r="F34" s="574" t="s">
        <v>1688</v>
      </c>
      <c r="G34" s="528" t="s">
        <v>1689</v>
      </c>
      <c r="H34" s="190">
        <v>3</v>
      </c>
      <c r="I34" s="191">
        <f>+DEFINITIVO!I41</f>
        <v>43302</v>
      </c>
      <c r="J34" s="191">
        <f>+DEFINITIVO!J41</f>
        <v>43666</v>
      </c>
      <c r="K34" s="192">
        <f t="shared" si="8"/>
        <v>52</v>
      </c>
      <c r="L34" s="341" t="s">
        <v>1690</v>
      </c>
      <c r="M34" s="578">
        <f>+DEFINITIVO!M41</f>
        <v>0</v>
      </c>
      <c r="N34" s="194">
        <f>IF(M34/H34&gt;1,1,+M34/H34)</f>
        <v>0</v>
      </c>
      <c r="O34" s="192">
        <f t="shared" si="9"/>
        <v>0</v>
      </c>
      <c r="P34" s="192">
        <f t="shared" si="10"/>
        <v>0</v>
      </c>
      <c r="Q34" s="192">
        <f t="shared" si="11"/>
        <v>52</v>
      </c>
      <c r="R34" s="192"/>
      <c r="S34" s="578"/>
      <c r="T34" s="195" t="str">
        <f>+DEFINITIVO!T41</f>
        <v>ESTRATEGIA GEL - VIGENCIA 2017</v>
      </c>
      <c r="U34" s="578">
        <f t="shared" si="12"/>
        <v>0</v>
      </c>
      <c r="V34" s="384">
        <f t="shared" ca="1" si="13"/>
        <v>1</v>
      </c>
      <c r="W34" s="578" t="str">
        <f t="shared" ca="1" si="14"/>
        <v>EN TERMINO</v>
      </c>
      <c r="X34" s="578" t="str">
        <f t="shared" ca="1" si="15"/>
        <v>EN TERMINO</v>
      </c>
    </row>
    <row r="35" spans="1:24" s="31" customFormat="1" ht="301.5" hidden="1" customHeight="1">
      <c r="A35" s="577">
        <v>19</v>
      </c>
      <c r="B35" s="398" t="s">
        <v>1723</v>
      </c>
      <c r="C35" s="574" t="s">
        <v>1678</v>
      </c>
      <c r="D35" s="574" t="s">
        <v>1649</v>
      </c>
      <c r="E35" s="269" t="s">
        <v>1691</v>
      </c>
      <c r="F35" s="574" t="s">
        <v>1692</v>
      </c>
      <c r="G35" s="574" t="s">
        <v>1652</v>
      </c>
      <c r="H35" s="190">
        <v>5</v>
      </c>
      <c r="I35" s="191">
        <f>+DEFINITIVO!I42</f>
        <v>43302</v>
      </c>
      <c r="J35" s="191">
        <f>+DEFINITIVO!J42</f>
        <v>43666</v>
      </c>
      <c r="K35" s="192">
        <f t="shared" si="8"/>
        <v>52</v>
      </c>
      <c r="L35" s="578" t="s">
        <v>1660</v>
      </c>
      <c r="M35" s="578">
        <f>+DEFINITIVO!M42</f>
        <v>0</v>
      </c>
      <c r="N35" s="194">
        <f t="shared" si="16"/>
        <v>0</v>
      </c>
      <c r="O35" s="192">
        <f t="shared" si="9"/>
        <v>0</v>
      </c>
      <c r="P35" s="192">
        <f t="shared" si="10"/>
        <v>0</v>
      </c>
      <c r="Q35" s="192">
        <f t="shared" si="11"/>
        <v>52</v>
      </c>
      <c r="R35" s="192"/>
      <c r="S35" s="578"/>
      <c r="T35" s="195" t="str">
        <f>+DEFINITIVO!T42</f>
        <v>ESTRATEGIA GEL - VIGENCIA 2017</v>
      </c>
      <c r="U35" s="578">
        <f t="shared" si="12"/>
        <v>0</v>
      </c>
      <c r="V35" s="384">
        <f t="shared" ca="1" si="13"/>
        <v>1</v>
      </c>
      <c r="W35" s="578" t="str">
        <f t="shared" ca="1" si="14"/>
        <v>EN TERMINO</v>
      </c>
      <c r="X35" s="578" t="str">
        <f t="shared" ca="1" si="15"/>
        <v>EN TERMINO</v>
      </c>
    </row>
    <row r="36" spans="1:24" s="31" customFormat="1" ht="283.5" hidden="1" customHeight="1">
      <c r="A36" s="581">
        <v>20</v>
      </c>
      <c r="B36" s="398" t="s">
        <v>1724</v>
      </c>
      <c r="C36" s="574" t="s">
        <v>1508</v>
      </c>
      <c r="D36" s="574" t="s">
        <v>1649</v>
      </c>
      <c r="E36" s="527" t="s">
        <v>1693</v>
      </c>
      <c r="F36" s="574" t="s">
        <v>1694</v>
      </c>
      <c r="G36" s="528" t="s">
        <v>1689</v>
      </c>
      <c r="H36" s="190">
        <v>3</v>
      </c>
      <c r="I36" s="191">
        <f>+DEFINITIVO!I43</f>
        <v>43302</v>
      </c>
      <c r="J36" s="191">
        <f>+DEFINITIVO!J43</f>
        <v>43666</v>
      </c>
      <c r="K36" s="192">
        <f t="shared" si="8"/>
        <v>52</v>
      </c>
      <c r="L36" s="341" t="s">
        <v>1658</v>
      </c>
      <c r="M36" s="578">
        <f>+DEFINITIVO!M43</f>
        <v>0</v>
      </c>
      <c r="N36" s="194">
        <f t="shared" si="16"/>
        <v>0</v>
      </c>
      <c r="O36" s="192">
        <f t="shared" si="9"/>
        <v>0</v>
      </c>
      <c r="P36" s="192">
        <f t="shared" si="10"/>
        <v>0</v>
      </c>
      <c r="Q36" s="192">
        <f t="shared" si="11"/>
        <v>52</v>
      </c>
      <c r="R36" s="192"/>
      <c r="S36" s="578"/>
      <c r="T36" s="195" t="str">
        <f>+DEFINITIVO!T43</f>
        <v>ESTRATEGIA GEL - VIGENCIA 2017</v>
      </c>
      <c r="U36" s="578">
        <f t="shared" si="12"/>
        <v>0</v>
      </c>
      <c r="V36" s="384">
        <f t="shared" ca="1" si="13"/>
        <v>1</v>
      </c>
      <c r="W36" s="578" t="str">
        <f t="shared" ca="1" si="14"/>
        <v>EN TERMINO</v>
      </c>
      <c r="X36" s="578" t="str">
        <f t="shared" ca="1" si="15"/>
        <v>EN TERMINO</v>
      </c>
    </row>
    <row r="37" spans="1:24" hidden="1">
      <c r="A37" s="197" t="s">
        <v>1771</v>
      </c>
      <c r="B37" s="197"/>
      <c r="C37" s="198"/>
      <c r="D37" s="197"/>
      <c r="E37" s="197"/>
      <c r="F37" s="199"/>
      <c r="G37" s="199"/>
      <c r="H37" s="199"/>
      <c r="I37" s="200"/>
      <c r="J37" s="200"/>
      <c r="K37" s="201"/>
      <c r="L37" s="202"/>
      <c r="M37" s="202"/>
      <c r="N37" s="203"/>
      <c r="O37" s="201"/>
      <c r="P37" s="201"/>
      <c r="Q37" s="201"/>
      <c r="R37" s="202"/>
      <c r="S37" s="202"/>
      <c r="T37" s="202"/>
      <c r="U37" s="202"/>
      <c r="V37" s="202"/>
      <c r="W37" s="401"/>
      <c r="X37" s="402"/>
    </row>
    <row r="38" spans="1:24" ht="409.5" hidden="1">
      <c r="A38" s="595">
        <v>4</v>
      </c>
      <c r="B38" s="460" t="s">
        <v>1775</v>
      </c>
      <c r="C38" s="603" t="s">
        <v>1524</v>
      </c>
      <c r="D38" s="603" t="s">
        <v>1525</v>
      </c>
      <c r="E38" s="603" t="s">
        <v>1526</v>
      </c>
      <c r="F38" s="603" t="s">
        <v>1527</v>
      </c>
      <c r="G38" s="595" t="s">
        <v>766</v>
      </c>
      <c r="H38" s="417">
        <v>1</v>
      </c>
      <c r="I38" s="443">
        <f>DEFINITIVO!I55</f>
        <v>43313</v>
      </c>
      <c r="J38" s="443">
        <f>DEFINITIVO!J55</f>
        <v>43373</v>
      </c>
      <c r="K38" s="419">
        <v>9</v>
      </c>
      <c r="L38" s="420" t="s">
        <v>1528</v>
      </c>
      <c r="M38" s="420">
        <f>DEFINITIVO!M55</f>
        <v>1</v>
      </c>
      <c r="N38" s="421">
        <f t="shared" ref="N38:N48" si="17">IF(M38/H38&gt;1,1,+M38/H38)</f>
        <v>1</v>
      </c>
      <c r="O38" s="419">
        <f t="shared" ref="O38:O48" si="18">+K38*N38</f>
        <v>9</v>
      </c>
      <c r="P38" s="419" t="e">
        <f>IF(J38&lt;=#REF!,O38,0)</f>
        <v>#REF!</v>
      </c>
      <c r="Q38" s="419" t="e">
        <f>IF(#REF!&gt;=J38,K38,0)</f>
        <v>#REF!</v>
      </c>
      <c r="R38" s="419"/>
      <c r="S38" s="420"/>
      <c r="T38" s="422" t="str">
        <f>DEFINITIVO!T55</f>
        <v>VIGENCIA 2017 AUD FINANCIERA
Mediante la circular  No. 20184020405091 del 3 de octubre de 2018, dirigido a las Entidades Desintegradoras  de Vehículos de Carga, se cumple la acción</v>
      </c>
      <c r="U38" s="420">
        <f t="shared" ref="U38:U48" si="19">IF(N38=100%,2,0)</f>
        <v>2</v>
      </c>
      <c r="V38" s="423">
        <f t="shared" ref="V38:V48" ca="1" si="20">IF(J38&lt;$T$2,0,1)</f>
        <v>0</v>
      </c>
      <c r="W38" s="420" t="str">
        <f t="shared" ref="W38:W48" ca="1" si="21">IF(U38+V38&gt;1,"CUMPLIDA",IF(V38=1,"EN TERMINO","VENCIDA"))</f>
        <v>CUMPLIDA</v>
      </c>
      <c r="X38" s="420" t="str">
        <f ca="1">IF(W38="CUMPLIDA","CUMPLIDA",IF(W38="EN TERMINO","EN TERMINO","VENCIDA"))</f>
        <v>CUMPLIDA</v>
      </c>
    </row>
    <row r="39" spans="1:24" ht="172.5" hidden="1" customHeight="1">
      <c r="A39" s="915">
        <v>8</v>
      </c>
      <c r="B39" s="920" t="s">
        <v>1779</v>
      </c>
      <c r="C39" s="923" t="s">
        <v>360</v>
      </c>
      <c r="D39" s="854" t="s">
        <v>1553</v>
      </c>
      <c r="E39" s="854" t="s">
        <v>1554</v>
      </c>
      <c r="F39" s="603" t="s">
        <v>1555</v>
      </c>
      <c r="G39" s="603" t="s">
        <v>207</v>
      </c>
      <c r="H39" s="417">
        <v>1</v>
      </c>
      <c r="I39" s="443">
        <f>DEFINITIVO!I64</f>
        <v>43313</v>
      </c>
      <c r="J39" s="443">
        <f>DEFINITIVO!J64</f>
        <v>43708</v>
      </c>
      <c r="K39" s="419">
        <v>52</v>
      </c>
      <c r="L39" s="420" t="s">
        <v>1556</v>
      </c>
      <c r="M39" s="420">
        <f>DEFINITIVO!M64</f>
        <v>0</v>
      </c>
      <c r="N39" s="421">
        <f t="shared" si="17"/>
        <v>0</v>
      </c>
      <c r="O39" s="419">
        <f t="shared" si="18"/>
        <v>0</v>
      </c>
      <c r="P39" s="419" t="e">
        <f>IF(J39&lt;=#REF!,O39,0)</f>
        <v>#REF!</v>
      </c>
      <c r="Q39" s="419" t="e">
        <f>IF(#REF!&gt;=J39,K39,0)</f>
        <v>#REF!</v>
      </c>
      <c r="R39" s="419"/>
      <c r="S39" s="420"/>
      <c r="T39" s="422" t="str">
        <f>DEFINITIVO!T64</f>
        <v>VIGENCIA 2017 AUD FINANCIERA</v>
      </c>
      <c r="U39" s="420">
        <f t="shared" si="19"/>
        <v>0</v>
      </c>
      <c r="V39" s="423">
        <f t="shared" ca="1" si="20"/>
        <v>1</v>
      </c>
      <c r="W39" s="420" t="str">
        <f t="shared" ca="1" si="21"/>
        <v>EN TERMINO</v>
      </c>
      <c r="X39" s="855" t="str">
        <f ca="1">IF(W39&amp;W40&amp;W41&amp;W42="CUMPLIDA","CUMPLIDA",IF(OR(W39="VENCIDA",W40="VENCIDA",W41="VENCIDA",W42="VENCIDA"),"VENCIDA",IF(U39+U40+U41+U42=8,"CUMPLIDA","EN TERMINO")))</f>
        <v>EN TERMINO</v>
      </c>
    </row>
    <row r="40" spans="1:24" ht="86.25" hidden="1" customHeight="1">
      <c r="A40" s="919"/>
      <c r="B40" s="921"/>
      <c r="C40" s="923"/>
      <c r="D40" s="854"/>
      <c r="E40" s="854"/>
      <c r="F40" s="603" t="s">
        <v>1557</v>
      </c>
      <c r="G40" s="603" t="s">
        <v>1558</v>
      </c>
      <c r="H40" s="417">
        <v>25</v>
      </c>
      <c r="I40" s="443">
        <f>DEFINITIVO!I65</f>
        <v>43313</v>
      </c>
      <c r="J40" s="443">
        <f>DEFINITIVO!J65</f>
        <v>43708</v>
      </c>
      <c r="K40" s="419">
        <v>52</v>
      </c>
      <c r="L40" s="420" t="s">
        <v>1556</v>
      </c>
      <c r="M40" s="420">
        <f>DEFINITIVO!M65</f>
        <v>0</v>
      </c>
      <c r="N40" s="421">
        <f t="shared" si="17"/>
        <v>0</v>
      </c>
      <c r="O40" s="419">
        <f t="shared" si="18"/>
        <v>0</v>
      </c>
      <c r="P40" s="419" t="e">
        <f>IF(J40&lt;=#REF!,O40,0)</f>
        <v>#REF!</v>
      </c>
      <c r="Q40" s="419" t="e">
        <f>IF(#REF!&gt;=J40,K40,0)</f>
        <v>#REF!</v>
      </c>
      <c r="R40" s="419"/>
      <c r="S40" s="420"/>
      <c r="T40" s="422" t="str">
        <f>DEFINITIVO!T65</f>
        <v>VIGENCIA 2017 AUD FINANCIERA</v>
      </c>
      <c r="U40" s="420">
        <f t="shared" si="19"/>
        <v>0</v>
      </c>
      <c r="V40" s="423">
        <f t="shared" ca="1" si="20"/>
        <v>1</v>
      </c>
      <c r="W40" s="420" t="str">
        <f t="shared" ca="1" si="21"/>
        <v>EN TERMINO</v>
      </c>
      <c r="X40" s="856"/>
    </row>
    <row r="41" spans="1:24" ht="52.5" hidden="1" customHeight="1">
      <c r="A41" s="919"/>
      <c r="B41" s="921"/>
      <c r="C41" s="923"/>
      <c r="D41" s="854"/>
      <c r="E41" s="854"/>
      <c r="F41" s="607" t="s">
        <v>1559</v>
      </c>
      <c r="G41" s="606" t="s">
        <v>1560</v>
      </c>
      <c r="H41" s="450">
        <v>1</v>
      </c>
      <c r="I41" s="443">
        <f>DEFINITIVO!I66</f>
        <v>43282</v>
      </c>
      <c r="J41" s="443">
        <f>DEFINITIVO!J66</f>
        <v>43646</v>
      </c>
      <c r="K41" s="451">
        <f>(+J41-I41)/7</f>
        <v>52</v>
      </c>
      <c r="L41" s="428" t="s">
        <v>1561</v>
      </c>
      <c r="M41" s="420">
        <f>DEFINITIVO!M66</f>
        <v>0</v>
      </c>
      <c r="N41" s="421">
        <f t="shared" si="17"/>
        <v>0</v>
      </c>
      <c r="O41" s="419">
        <f t="shared" si="18"/>
        <v>0</v>
      </c>
      <c r="P41" s="419" t="e">
        <f>IF(J41&lt;=#REF!,O41,0)</f>
        <v>#REF!</v>
      </c>
      <c r="Q41" s="419" t="e">
        <f>IF(#REF!&gt;=J41,K41,0)</f>
        <v>#REF!</v>
      </c>
      <c r="R41" s="419"/>
      <c r="S41" s="420"/>
      <c r="T41" s="422" t="str">
        <f>DEFINITIVO!T66</f>
        <v>VIGENCIA 2017 AUD FINANCIERA</v>
      </c>
      <c r="U41" s="420">
        <f t="shared" si="19"/>
        <v>0</v>
      </c>
      <c r="V41" s="423">
        <f t="shared" ca="1" si="20"/>
        <v>1</v>
      </c>
      <c r="W41" s="420" t="str">
        <f t="shared" ca="1" si="21"/>
        <v>EN TERMINO</v>
      </c>
      <c r="X41" s="856"/>
    </row>
    <row r="42" spans="1:24" ht="41.25" hidden="1" customHeight="1">
      <c r="A42" s="916"/>
      <c r="B42" s="922"/>
      <c r="C42" s="923"/>
      <c r="D42" s="854"/>
      <c r="E42" s="854"/>
      <c r="F42" s="607" t="s">
        <v>1562</v>
      </c>
      <c r="G42" s="606" t="s">
        <v>1536</v>
      </c>
      <c r="H42" s="450">
        <v>1</v>
      </c>
      <c r="I42" s="443">
        <f>DEFINITIVO!I67</f>
        <v>43282</v>
      </c>
      <c r="J42" s="443">
        <f>DEFINITIVO!J67</f>
        <v>43646</v>
      </c>
      <c r="K42" s="451">
        <f>(+J42-I42)/7</f>
        <v>52</v>
      </c>
      <c r="L42" s="428" t="s">
        <v>566</v>
      </c>
      <c r="M42" s="420">
        <f>DEFINITIVO!M67</f>
        <v>0</v>
      </c>
      <c r="N42" s="421">
        <f t="shared" si="17"/>
        <v>0</v>
      </c>
      <c r="O42" s="419">
        <f t="shared" si="18"/>
        <v>0</v>
      </c>
      <c r="P42" s="419" t="e">
        <f>IF(J42&lt;=#REF!,O42,0)</f>
        <v>#REF!</v>
      </c>
      <c r="Q42" s="419" t="e">
        <f>IF(#REF!&gt;=J42,K42,0)</f>
        <v>#REF!</v>
      </c>
      <c r="R42" s="419"/>
      <c r="S42" s="420"/>
      <c r="T42" s="422" t="str">
        <f>DEFINITIVO!T67</f>
        <v>VIGENCIA 2017 AUD FINANCIERA</v>
      </c>
      <c r="U42" s="420">
        <f t="shared" si="19"/>
        <v>0</v>
      </c>
      <c r="V42" s="423">
        <f t="shared" ca="1" si="20"/>
        <v>1</v>
      </c>
      <c r="W42" s="420" t="str">
        <f t="shared" ca="1" si="21"/>
        <v>EN TERMINO</v>
      </c>
      <c r="X42" s="857"/>
    </row>
    <row r="43" spans="1:24" ht="122.25" hidden="1" customHeight="1">
      <c r="A43" s="849">
        <v>17</v>
      </c>
      <c r="B43" s="850" t="s">
        <v>1788</v>
      </c>
      <c r="C43" s="849" t="s">
        <v>360</v>
      </c>
      <c r="D43" s="850" t="s">
        <v>1593</v>
      </c>
      <c r="E43" s="850" t="s">
        <v>1594</v>
      </c>
      <c r="F43" s="605" t="s">
        <v>1595</v>
      </c>
      <c r="G43" s="604" t="s">
        <v>207</v>
      </c>
      <c r="H43" s="456">
        <v>1</v>
      </c>
      <c r="I43" s="443">
        <f>DEFINITIVO!I82</f>
        <v>43282</v>
      </c>
      <c r="J43" s="443">
        <f>DEFINITIVO!J82</f>
        <v>43465</v>
      </c>
      <c r="K43" s="419">
        <f t="shared" ref="K43:K48" si="22">(+J43-I43)/7</f>
        <v>26.142857142857142</v>
      </c>
      <c r="L43" s="428" t="s">
        <v>566</v>
      </c>
      <c r="M43" s="420">
        <f>DEFINITIVO!M82</f>
        <v>1</v>
      </c>
      <c r="N43" s="421">
        <f t="shared" si="17"/>
        <v>1</v>
      </c>
      <c r="O43" s="419">
        <f t="shared" si="18"/>
        <v>26.142857142857142</v>
      </c>
      <c r="P43" s="419" t="e">
        <f>IF(J43&lt;=#REF!,O43,0)</f>
        <v>#REF!</v>
      </c>
      <c r="Q43" s="419" t="e">
        <f>IF(#REF!&gt;=J43,K43,0)</f>
        <v>#REF!</v>
      </c>
      <c r="R43" s="457"/>
      <c r="S43" s="458"/>
      <c r="T43" s="422" t="str">
        <f>DEFINITIVO!T82</f>
        <v>VIGENCIA 2017 AUD FINANCIERA
Se requirión con 20183270191183 al Grupo de  Contratos para que en los contratos donde se celebren convenios se incluya una cláusula que obligue a la entidad receptora de los recursos a que presente un informe trimestral</v>
      </c>
      <c r="U43" s="420">
        <f t="shared" si="19"/>
        <v>2</v>
      </c>
      <c r="V43" s="423">
        <f t="shared" ca="1" si="20"/>
        <v>0</v>
      </c>
      <c r="W43" s="420" t="str">
        <f t="shared" ca="1" si="21"/>
        <v>CUMPLIDA</v>
      </c>
      <c r="X43" s="848" t="str">
        <f ca="1">IF(W43&amp;W44&amp;W45="CUMPLIDA","CUMPLIDA",IF(OR(W43="VENCIDA",W44="VENCIDA",W45="VENCIDA"),"VENCIDA",IF(U43+U44+U45=6,"CUMPLIDA","EN TERMINO")))</f>
        <v>CUMPLIDA</v>
      </c>
    </row>
    <row r="44" spans="1:24" ht="75.75" hidden="1" customHeight="1">
      <c r="A44" s="849"/>
      <c r="B44" s="850"/>
      <c r="C44" s="849"/>
      <c r="D44" s="850"/>
      <c r="E44" s="850"/>
      <c r="F44" s="605" t="s">
        <v>1596</v>
      </c>
      <c r="G44" s="604" t="s">
        <v>948</v>
      </c>
      <c r="H44" s="456">
        <v>4</v>
      </c>
      <c r="I44" s="443">
        <f>DEFINITIVO!I83</f>
        <v>43282</v>
      </c>
      <c r="J44" s="443">
        <f>DEFINITIVO!J83</f>
        <v>43646</v>
      </c>
      <c r="K44" s="419">
        <f t="shared" si="22"/>
        <v>52</v>
      </c>
      <c r="L44" s="428" t="s">
        <v>1597</v>
      </c>
      <c r="M44" s="420">
        <f>DEFINITIVO!M83</f>
        <v>4</v>
      </c>
      <c r="N44" s="421">
        <f t="shared" si="17"/>
        <v>1</v>
      </c>
      <c r="O44" s="419">
        <f t="shared" si="18"/>
        <v>52</v>
      </c>
      <c r="P44" s="419" t="e">
        <f>IF(J44&lt;=#REF!,O44,0)</f>
        <v>#REF!</v>
      </c>
      <c r="Q44" s="419" t="e">
        <f>IF(#REF!&gt;=J44,K44,0)</f>
        <v>#REF!</v>
      </c>
      <c r="R44" s="457"/>
      <c r="S44" s="458"/>
      <c r="T44" s="422" t="str">
        <f>DEFINITIVO!T83</f>
        <v>VIGENCIA 2017 AUD FINANCIERA
Informes de legalización de los recursos con el convenio 216139  con  FONADE, por valor de $375 millones.
Oficios 20173210749882 -FONADE Ejecución, 20173210813472 -FONADE Ejecución, 20183210053992 -Of. FONADE, 20183210587702 -FONADE Devol.recursos.</v>
      </c>
      <c r="U44" s="420">
        <f t="shared" si="19"/>
        <v>2</v>
      </c>
      <c r="V44" s="423">
        <f t="shared" ca="1" si="20"/>
        <v>1</v>
      </c>
      <c r="W44" s="420" t="str">
        <f t="shared" ca="1" si="21"/>
        <v>CUMPLIDA</v>
      </c>
      <c r="X44" s="848"/>
    </row>
    <row r="45" spans="1:24" ht="81.75" hidden="1" customHeight="1">
      <c r="A45" s="849"/>
      <c r="B45" s="850"/>
      <c r="C45" s="849"/>
      <c r="D45" s="850"/>
      <c r="E45" s="850"/>
      <c r="F45" s="605" t="s">
        <v>1598</v>
      </c>
      <c r="G45" s="604" t="s">
        <v>1536</v>
      </c>
      <c r="H45" s="459">
        <v>1</v>
      </c>
      <c r="I45" s="443">
        <f>DEFINITIVO!I84</f>
        <v>43282</v>
      </c>
      <c r="J45" s="443">
        <f>DEFINITIVO!J84</f>
        <v>43646</v>
      </c>
      <c r="K45" s="419">
        <f t="shared" si="22"/>
        <v>52</v>
      </c>
      <c r="L45" s="428" t="s">
        <v>566</v>
      </c>
      <c r="M45" s="420">
        <f>DEFINITIVO!M84</f>
        <v>1</v>
      </c>
      <c r="N45" s="421">
        <f t="shared" si="17"/>
        <v>1</v>
      </c>
      <c r="O45" s="419">
        <f t="shared" si="18"/>
        <v>52</v>
      </c>
      <c r="P45" s="419" t="e">
        <f>IF(J45&lt;=#REF!,O45,0)</f>
        <v>#REF!</v>
      </c>
      <c r="Q45" s="419" t="e">
        <f>IF(#REF!&gt;=J45,K45,0)</f>
        <v>#REF!</v>
      </c>
      <c r="R45" s="457"/>
      <c r="S45" s="458"/>
      <c r="T45" s="422" t="str">
        <f>DEFINITIVO!T84</f>
        <v>VIGENCIA 2017 AUD FINANCIERA
Se realizaron los registros contables correspondientes,
ER009 -Manual</v>
      </c>
      <c r="U45" s="420">
        <f t="shared" si="19"/>
        <v>2</v>
      </c>
      <c r="V45" s="423">
        <f t="shared" ca="1" si="20"/>
        <v>1</v>
      </c>
      <c r="W45" s="420" t="str">
        <f t="shared" ca="1" si="21"/>
        <v>CUMPLIDA</v>
      </c>
      <c r="X45" s="848"/>
    </row>
    <row r="46" spans="1:24" ht="121.5" hidden="1" customHeight="1">
      <c r="A46" s="851">
        <v>22</v>
      </c>
      <c r="B46" s="852" t="s">
        <v>1793</v>
      </c>
      <c r="C46" s="853" t="s">
        <v>360</v>
      </c>
      <c r="D46" s="850" t="s">
        <v>1593</v>
      </c>
      <c r="E46" s="850" t="s">
        <v>1594</v>
      </c>
      <c r="F46" s="605" t="s">
        <v>1595</v>
      </c>
      <c r="G46" s="604" t="s">
        <v>207</v>
      </c>
      <c r="H46" s="456">
        <v>1</v>
      </c>
      <c r="I46" s="443">
        <f>DEFINITIVO!I93</f>
        <v>43282</v>
      </c>
      <c r="J46" s="443">
        <f>DEFINITIVO!J93</f>
        <v>43465</v>
      </c>
      <c r="K46" s="419">
        <f t="shared" si="22"/>
        <v>26.142857142857142</v>
      </c>
      <c r="L46" s="428" t="s">
        <v>566</v>
      </c>
      <c r="M46" s="420">
        <f>DEFINITIVO!M93</f>
        <v>1</v>
      </c>
      <c r="N46" s="421">
        <f t="shared" si="17"/>
        <v>1</v>
      </c>
      <c r="O46" s="419">
        <f t="shared" si="18"/>
        <v>26.142857142857142</v>
      </c>
      <c r="P46" s="419" t="e">
        <f>IF(J46&lt;=#REF!,O46,0)</f>
        <v>#REF!</v>
      </c>
      <c r="Q46" s="419" t="e">
        <f>IF(#REF!&gt;=J46,K46,0)</f>
        <v>#REF!</v>
      </c>
      <c r="R46" s="457"/>
      <c r="S46" s="458"/>
      <c r="T46" s="422" t="str">
        <f>DEFINITIVO!T93</f>
        <v>VIGENCIA 2017 AUD FINANCIERA
Se requirió con 20183270191183 al Grupo de  Contratos para que en los contratos donde se celebren convenios se incluya una cláusula que obligue a la entidad receptora de los recursos a que presente un informe trimestral</v>
      </c>
      <c r="U46" s="420">
        <f t="shared" si="19"/>
        <v>2</v>
      </c>
      <c r="V46" s="423">
        <f t="shared" ca="1" si="20"/>
        <v>0</v>
      </c>
      <c r="W46" s="420" t="str">
        <f t="shared" ca="1" si="21"/>
        <v>CUMPLIDA</v>
      </c>
      <c r="X46" s="848" t="str">
        <f ca="1">IF(W46&amp;W47&amp;W48="CUMPLIDA","CUMPLIDA",IF(OR(W46="VENCIDA",W47="VENCIDA",W48="VENCIDA"),"VENCIDA",IF(U46+U47+U48=6,"CUMPLIDA","EN TERMINO")))</f>
        <v>EN TERMINO</v>
      </c>
    </row>
    <row r="47" spans="1:24" ht="58.5" hidden="1" customHeight="1">
      <c r="A47" s="851"/>
      <c r="B47" s="852"/>
      <c r="C47" s="853"/>
      <c r="D47" s="850"/>
      <c r="E47" s="850"/>
      <c r="F47" s="605" t="s">
        <v>1596</v>
      </c>
      <c r="G47" s="604" t="s">
        <v>948</v>
      </c>
      <c r="H47" s="456">
        <v>4</v>
      </c>
      <c r="I47" s="443">
        <f>DEFINITIVO!I94</f>
        <v>43282</v>
      </c>
      <c r="J47" s="443">
        <f>DEFINITIVO!J94</f>
        <v>43646</v>
      </c>
      <c r="K47" s="419">
        <f t="shared" si="22"/>
        <v>52</v>
      </c>
      <c r="L47" s="428" t="s">
        <v>1623</v>
      </c>
      <c r="M47" s="420">
        <f>DEFINITIVO!M94</f>
        <v>2</v>
      </c>
      <c r="N47" s="421">
        <f t="shared" si="17"/>
        <v>0.5</v>
      </c>
      <c r="O47" s="419">
        <f t="shared" si="18"/>
        <v>26</v>
      </c>
      <c r="P47" s="419" t="e">
        <f>IF(J47&lt;=#REF!,O47,0)</f>
        <v>#REF!</v>
      </c>
      <c r="Q47" s="419" t="e">
        <f>IF(#REF!&gt;=J47,K47,0)</f>
        <v>#REF!</v>
      </c>
      <c r="R47" s="457"/>
      <c r="S47" s="458"/>
      <c r="T47" s="422" t="str">
        <f>DEFINITIVO!T94</f>
        <v xml:space="preserve">VIGENCIA 2017 AUD FINANCIERA
</v>
      </c>
      <c r="U47" s="420">
        <f t="shared" si="19"/>
        <v>0</v>
      </c>
      <c r="V47" s="423">
        <f t="shared" ca="1" si="20"/>
        <v>1</v>
      </c>
      <c r="W47" s="420" t="str">
        <f t="shared" ca="1" si="21"/>
        <v>EN TERMINO</v>
      </c>
      <c r="X47" s="848"/>
    </row>
    <row r="48" spans="1:24" ht="184.5" hidden="1" customHeight="1">
      <c r="A48" s="851"/>
      <c r="B48" s="852"/>
      <c r="C48" s="853"/>
      <c r="D48" s="850"/>
      <c r="E48" s="850"/>
      <c r="F48" s="605" t="s">
        <v>1598</v>
      </c>
      <c r="G48" s="604" t="s">
        <v>1536</v>
      </c>
      <c r="H48" s="459">
        <v>1</v>
      </c>
      <c r="I48" s="443">
        <f>DEFINITIVO!I95</f>
        <v>43282</v>
      </c>
      <c r="J48" s="443">
        <f>DEFINITIVO!J95</f>
        <v>43646</v>
      </c>
      <c r="K48" s="419">
        <f t="shared" si="22"/>
        <v>52</v>
      </c>
      <c r="L48" s="428" t="s">
        <v>566</v>
      </c>
      <c r="M48" s="420">
        <f>DEFINITIVO!M95</f>
        <v>1</v>
      </c>
      <c r="N48" s="421">
        <f t="shared" si="17"/>
        <v>1</v>
      </c>
      <c r="O48" s="419">
        <f t="shared" si="18"/>
        <v>52</v>
      </c>
      <c r="P48" s="419" t="e">
        <f>IF(J48&lt;=#REF!,O48,0)</f>
        <v>#REF!</v>
      </c>
      <c r="Q48" s="419" t="e">
        <f>IF(#REF!&gt;=J48,K48,0)</f>
        <v>#REF!</v>
      </c>
      <c r="R48" s="457"/>
      <c r="S48" s="458"/>
      <c r="T48" s="422" t="str">
        <f>DEFINITIVO!T95</f>
        <v>VIGENCIA 2017 AUD FINANCIERA
Se hicieron los registros acorde con la información reportada por la misional</v>
      </c>
      <c r="U48" s="420">
        <f t="shared" si="19"/>
        <v>2</v>
      </c>
      <c r="V48" s="423">
        <f t="shared" ca="1" si="20"/>
        <v>1</v>
      </c>
      <c r="W48" s="420" t="str">
        <f t="shared" ca="1" si="21"/>
        <v>CUMPLIDA</v>
      </c>
      <c r="X48" s="848"/>
    </row>
    <row r="49" spans="1:24" ht="20.25" hidden="1" customHeight="1">
      <c r="A49" s="68" t="s">
        <v>1246</v>
      </c>
      <c r="B49" s="68"/>
      <c r="C49" s="69"/>
      <c r="D49" s="68"/>
      <c r="E49" s="68"/>
      <c r="F49" s="70"/>
      <c r="G49" s="70"/>
      <c r="H49" s="70"/>
      <c r="I49" s="71"/>
      <c r="J49" s="71"/>
      <c r="K49" s="72"/>
      <c r="L49" s="73"/>
      <c r="M49" s="73"/>
      <c r="N49" s="74"/>
      <c r="O49" s="72"/>
      <c r="P49" s="72"/>
      <c r="Q49" s="72"/>
      <c r="R49" s="73"/>
      <c r="S49" s="73"/>
      <c r="T49" s="73"/>
      <c r="U49" s="73"/>
      <c r="V49" s="73"/>
      <c r="W49" s="73"/>
      <c r="X49" s="75"/>
    </row>
    <row r="50" spans="1:24" ht="243.75" hidden="1" customHeight="1">
      <c r="A50" s="591">
        <v>1</v>
      </c>
      <c r="B50" s="593" t="s">
        <v>1263</v>
      </c>
      <c r="C50" s="593" t="s">
        <v>48</v>
      </c>
      <c r="D50" s="593" t="s">
        <v>1247</v>
      </c>
      <c r="E50" s="603" t="s">
        <v>1264</v>
      </c>
      <c r="F50" s="603" t="s">
        <v>1265</v>
      </c>
      <c r="G50" s="603" t="s">
        <v>702</v>
      </c>
      <c r="H50" s="417">
        <v>1</v>
      </c>
      <c r="I50" s="549">
        <f>DEFINITIVO!I103</f>
        <v>43070</v>
      </c>
      <c r="J50" s="549">
        <f>DEFINITIVO!J103</f>
        <v>43131</v>
      </c>
      <c r="K50" s="419">
        <f>(+J50-I50)/7</f>
        <v>8.7142857142857135</v>
      </c>
      <c r="L50" s="420" t="s">
        <v>1076</v>
      </c>
      <c r="M50" s="420">
        <f>DEFINITIVO!M103</f>
        <v>1</v>
      </c>
      <c r="N50" s="421">
        <f>IF(M50/H50&gt;1,1,+M50/H50)</f>
        <v>1</v>
      </c>
      <c r="O50" s="419">
        <f>+K50*N50</f>
        <v>8.7142857142857135</v>
      </c>
      <c r="P50" s="419" t="e">
        <f>IF(J50&lt;=#REF!,O50,0)</f>
        <v>#REF!</v>
      </c>
      <c r="Q50" s="419" t="e">
        <f>IF(#REF!&gt;=J50,K50,0)</f>
        <v>#REF!</v>
      </c>
      <c r="R50" s="419"/>
      <c r="S50" s="420"/>
      <c r="T50" s="422" t="str">
        <f>DEFINITIVO!T103</f>
        <v>PLAN MERCURIO Y ASBESTO
Mediante comunicación 20184000014581 se solicita al Ministro de salud se convoque la mesa técnica de CONASA para avanzar en los temas de coordinación interinstitucional requeridos en la ley 1658 de 2013. 
06/03/2018: Mediante comunicación No. 20183210112802 del 21/02/2018 el Ministerio de Salud informa que la vinculación de la decisiones del PUNHg a la CONASA no son del resorte exclusivo de esa cartera. Se indica que el 02/02/2018 se llevó a cabo una reunión en el Ministerio de Minas y Energía en la cual, los ministerior citados en el artículo 8 de la ley 1658 de 2013, incluido el Mintransporte,acordaron que sería el Ministerio de Minas quien lideraría el proceso de articulación para la implementación del PUNHg.  En dicha reunión se acordó entre los asistentes que Min Minas remitiría la solicitud a la CONASA para surtir el trámite pertinente. A la fecha se desarrollaron un total de 14 sesiones en donde los ministerios citados en el artículo 8 de la ley 1658 trabajaron de manera articulada sobre se realiza la revisión técnica del plan con el fin de consolidar la versión 2018 del PUNHg.
28/06/2018: Durante la V sesión extraordinaria y III virtual de la CONASA del 28/06/2018, fue aprobado por dicha instancia el seguimiento Estratégico del plan y una segunda actividad correspondiente al seguimiento operativo por parte de la mesa de seguridad química de la CONASA, esta última ratificando la  respuesta que habia enviado dicha mesa en fechas anteriores.</v>
      </c>
      <c r="U50" s="608">
        <f>IF(N50=100%,2,0)</f>
        <v>2</v>
      </c>
      <c r="V50" s="608">
        <f ca="1">IF(J50&lt;$T$2,0,1)</f>
        <v>0</v>
      </c>
      <c r="W50" s="608" t="str">
        <f ca="1">IF(U50+V50&gt;1,"CUMPLIDA",IF(V50=1,"EN TERMINO","VENCIDA"))</f>
        <v>CUMPLIDA</v>
      </c>
      <c r="X50" s="608" t="str">
        <f ca="1">IF(W50="CUMPLIDA","CUMPLIDA",IF(W50="EN TERMINO","EN TERMINO","VENCIDA"))</f>
        <v>CUMPLIDA</v>
      </c>
    </row>
    <row r="51" spans="1:24" ht="93.75" hidden="1" customHeight="1">
      <c r="A51" s="595">
        <v>2</v>
      </c>
      <c r="B51" s="593" t="s">
        <v>1248</v>
      </c>
      <c r="C51" s="603" t="s">
        <v>48</v>
      </c>
      <c r="D51" s="603" t="s">
        <v>1249</v>
      </c>
      <c r="E51" s="603" t="s">
        <v>1250</v>
      </c>
      <c r="F51" s="603" t="s">
        <v>1251</v>
      </c>
      <c r="G51" s="603" t="s">
        <v>107</v>
      </c>
      <c r="H51" s="417">
        <v>1</v>
      </c>
      <c r="I51" s="549">
        <f>DEFINITIVO!I104</f>
        <v>43101</v>
      </c>
      <c r="J51" s="549">
        <f>DEFINITIVO!J104</f>
        <v>43465</v>
      </c>
      <c r="K51" s="419">
        <f>(+J51-I51)/7</f>
        <v>52</v>
      </c>
      <c r="L51" s="420" t="s">
        <v>1076</v>
      </c>
      <c r="M51" s="420">
        <f>DEFINITIVO!M104</f>
        <v>1</v>
      </c>
      <c r="N51" s="421">
        <f>IF(M51/H51&gt;1,1,+M51/H51)</f>
        <v>1</v>
      </c>
      <c r="O51" s="419">
        <f>+K51*N51</f>
        <v>52</v>
      </c>
      <c r="P51" s="419" t="e">
        <f>IF(J51&lt;=#REF!,O51,0)</f>
        <v>#REF!</v>
      </c>
      <c r="Q51" s="419" t="e">
        <f>IF(#REF!&gt;=J51,K51,0)</f>
        <v>#REF!</v>
      </c>
      <c r="R51" s="419"/>
      <c r="S51" s="420"/>
      <c r="T51" s="422" t="str">
        <f>DEFINITIVO!T104</f>
        <v xml:space="preserve">Desde la Dirección de Transporte y Tránsito y el Grupo de Asuntos Ambientales y Desarrollo Sostenible se elaboró y radicado ante la oficina de planeación del Ministerio de Transporte, que incluye las acciones a adelantar dentro  del plan de accion sectorial </v>
      </c>
      <c r="U51" s="608">
        <f>IF(N51=100%,2,0)</f>
        <v>2</v>
      </c>
      <c r="V51" s="608">
        <f ca="1">IF(J51&lt;$T$2,0,1)</f>
        <v>0</v>
      </c>
      <c r="W51" s="608" t="str">
        <f ca="1">IF(U51+V51&gt;1,"CUMPLIDA",IF(V51=1,"EN TERMINO","VENCIDA"))</f>
        <v>CUMPLIDA</v>
      </c>
      <c r="X51" s="608" t="str">
        <f ca="1">IF(W51="CUMPLIDA","CUMPLIDA",IF(W51="EN TERMINO","EN TERMINO","VENCIDA"))</f>
        <v>CUMPLIDA</v>
      </c>
    </row>
    <row r="52" spans="1:24" ht="90.75" hidden="1" customHeight="1">
      <c r="A52" s="915">
        <v>8</v>
      </c>
      <c r="B52" s="917" t="s">
        <v>1252</v>
      </c>
      <c r="C52" s="915" t="s">
        <v>48</v>
      </c>
      <c r="D52" s="917" t="s">
        <v>1253</v>
      </c>
      <c r="E52" s="603" t="s">
        <v>1254</v>
      </c>
      <c r="F52" s="603" t="s">
        <v>1255</v>
      </c>
      <c r="G52" s="603" t="s">
        <v>107</v>
      </c>
      <c r="H52" s="417">
        <v>2</v>
      </c>
      <c r="I52" s="549">
        <f>DEFINITIVO!I105</f>
        <v>43101</v>
      </c>
      <c r="J52" s="549">
        <f>DEFINITIVO!J105</f>
        <v>43465</v>
      </c>
      <c r="K52" s="419">
        <f>(+J52-I52)/7</f>
        <v>52</v>
      </c>
      <c r="L52" s="420" t="s">
        <v>1256</v>
      </c>
      <c r="M52" s="420">
        <f>DEFINITIVO!M105</f>
        <v>1</v>
      </c>
      <c r="N52" s="421">
        <f>IF(M52/H52&gt;1,1,+M52/H52)</f>
        <v>0.5</v>
      </c>
      <c r="O52" s="419">
        <f>+K52*N52</f>
        <v>26</v>
      </c>
      <c r="P52" s="419" t="e">
        <f>IF(J52&lt;=#REF!,O52,0)</f>
        <v>#REF!</v>
      </c>
      <c r="Q52" s="419" t="e">
        <f>IF(#REF!&gt;=J52,K52,0)</f>
        <v>#REF!</v>
      </c>
      <c r="R52" s="419"/>
      <c r="S52" s="420"/>
      <c r="T52" s="422" t="str">
        <f>DEFINITIVO!T105</f>
        <v xml:space="preserve">El 04/10/2018 se remitió mediante correo electrónico a Minambiente el primer informe de mercurio transportado a partir de la información con que cuenta el MIntransporte desde 2013. Lo anterior considerando que dicho ministerio fue encargado de consolidar la información de cada entidad vinculada al Plan Unico Nacional de Mercurio. Es importante señalar que dentro de la mesa de sustancias químicas de CONASA, encargada del direccionamiento técnico del PUNHg, fue creada una submesa de mercurio para tratar aquellos temas relacionados con este plan de manera específica. Además,  se han adelantado acciones a partir de la información brindada por MINCIT referente a importadores de mercurio para verificar información en RNDC e iniciar procesos de articulación de datos. </v>
      </c>
      <c r="U52" s="608">
        <f>IF(N52=100%,2,0)</f>
        <v>0</v>
      </c>
      <c r="V52" s="608">
        <f ca="1">IF(J52&lt;$T$2,0,1)</f>
        <v>0</v>
      </c>
      <c r="W52" s="608" t="str">
        <f ca="1">IF(U52+V52&gt;1,"CUMPLIDA",IF(V52=1,"EN TERMINO","VENCIDA"))</f>
        <v>VENCIDA</v>
      </c>
      <c r="X52" s="881" t="str">
        <f ca="1">IF(W52&amp;W53="CUMPLIDA","CUMPLIDA",IF(OR(W52="VENCIDA",W53="VENCIDA"),"VENCIDA",IF(U52+U53=4,"CUMPLIDA","EN TERMINO")))</f>
        <v>VENCIDA</v>
      </c>
    </row>
    <row r="53" spans="1:24" ht="83.25" hidden="1" customHeight="1">
      <c r="A53" s="916"/>
      <c r="B53" s="918"/>
      <c r="C53" s="916"/>
      <c r="D53" s="918"/>
      <c r="E53" s="603" t="s">
        <v>1257</v>
      </c>
      <c r="F53" s="603" t="s">
        <v>1258</v>
      </c>
      <c r="G53" s="603" t="s">
        <v>702</v>
      </c>
      <c r="H53" s="417">
        <v>1</v>
      </c>
      <c r="I53" s="549">
        <f>DEFINITIVO!I106</f>
        <v>43101</v>
      </c>
      <c r="J53" s="549">
        <f>DEFINITIVO!J106</f>
        <v>43282</v>
      </c>
      <c r="K53" s="419">
        <f>(+J53-I53)/7</f>
        <v>25.857142857142858</v>
      </c>
      <c r="L53" s="420" t="s">
        <v>1256</v>
      </c>
      <c r="M53" s="420">
        <f>DEFINITIVO!M106</f>
        <v>1</v>
      </c>
      <c r="N53" s="421">
        <f>IF(M53/H53&gt;1,1,+M53/H53)</f>
        <v>1</v>
      </c>
      <c r="O53" s="419">
        <f>+K53*N53</f>
        <v>25.857142857142858</v>
      </c>
      <c r="P53" s="419" t="e">
        <f>IF(J53&lt;=#REF!,O53,0)</f>
        <v>#REF!</v>
      </c>
      <c r="Q53" s="419" t="e">
        <f>IF(#REF!&gt;=J53,K53,0)</f>
        <v>#REF!</v>
      </c>
      <c r="R53" s="419"/>
      <c r="S53" s="420"/>
      <c r="T53" s="422" t="str">
        <f>DEFINITIVO!T106</f>
        <v xml:space="preserve">Mediante radicado 20184000254171 se solicita al Ministerio de Comercio, Industria y Turismo,  el inicio de mesas de trabajo para la articulación de sistemas con el fin de validar información referente al transporte de mercurio en el país y el listado de importadores de esa entidad. </v>
      </c>
      <c r="U53" s="608">
        <f>IF(N53=100%,2,0)</f>
        <v>2</v>
      </c>
      <c r="V53" s="608">
        <f ca="1">IF(J53&lt;$T$2,0,1)</f>
        <v>0</v>
      </c>
      <c r="W53" s="608" t="str">
        <f ca="1">IF(U53+V53&gt;1,"CUMPLIDA",IF(V53=1,"EN TERMINO","VENCIDA"))</f>
        <v>CUMPLIDA</v>
      </c>
      <c r="X53" s="881"/>
    </row>
    <row r="54" spans="1:24" ht="331.5" hidden="1">
      <c r="A54" s="592">
        <v>19</v>
      </c>
      <c r="B54" s="603" t="s">
        <v>1262</v>
      </c>
      <c r="C54" s="594" t="s">
        <v>48</v>
      </c>
      <c r="D54" s="594" t="s">
        <v>1266</v>
      </c>
      <c r="E54" s="603" t="s">
        <v>1259</v>
      </c>
      <c r="F54" s="603" t="s">
        <v>1267</v>
      </c>
      <c r="G54" s="603" t="s">
        <v>107</v>
      </c>
      <c r="H54" s="417">
        <v>1</v>
      </c>
      <c r="I54" s="549">
        <f>DEFINITIVO!I107</f>
        <v>43466</v>
      </c>
      <c r="J54" s="549">
        <f>DEFINITIVO!J107</f>
        <v>43830</v>
      </c>
      <c r="K54" s="419">
        <f>(+J54-I54)/7</f>
        <v>52</v>
      </c>
      <c r="L54" s="420" t="s">
        <v>1260</v>
      </c>
      <c r="M54" s="420">
        <f>DEFINITIVO!M107</f>
        <v>0.4</v>
      </c>
      <c r="N54" s="421">
        <f>IF(M54/H54&gt;1,1,+M54/H54)</f>
        <v>0.4</v>
      </c>
      <c r="O54" s="419">
        <f>+K54*N54</f>
        <v>20.8</v>
      </c>
      <c r="P54" s="419" t="e">
        <f>IF(J54&lt;=#REF!,O54,0)</f>
        <v>#REF!</v>
      </c>
      <c r="Q54" s="419" t="e">
        <f>IF(#REF!&gt;=J54,K54,0)</f>
        <v>#REF!</v>
      </c>
      <c r="R54" s="419"/>
      <c r="S54" s="420"/>
      <c r="T54" s="422" t="str">
        <f>DEFINITIVO!T107</f>
        <v>Durante el año 2017 se estructuró el proyecto de inversión Fortalecimiento del Transporte de Sustancias Químicas y Mercancías Peligrosas en todos sus modos - Nacional, el cual fue aprobado por el DNP, seguidamente en el año 2018 se realizó la modificación al proyecto de acuerdo a las solicitudes realizadas por DNP el cual quedó "Fortalecimiento al manejo de las sustancias químicas y mercancías peligrosas durante su transporte en los diferentes modos - Nacional", con el proyecto se predente realizar una consultoría que busca establecer elementos técnicos que apoyen la actualización de las normas actuales en materia de transporte de mercancías peligrosas, dentro de las cuales se considerará de manera particular el tema del mercurio con el fin de fortalecer las acciones promovidas en el Plan Unico de Mercurio. Lo anterior, considerando los requerimientos presupuestales para este desarrollo; y lo cual permitiría dar cumplimiento a lo establecido en el PUNHg y en el PES de Mercurio del Ministerio de Transporte, en su actividad 1 Gestionar los recursos requeridos para el fortalecimiento institucional.. Es de resaltar que a la fecha no han sido asignados recursos para esta Ficha BPIN ni durante el 2018 ni durante el 2019. La oficina de Planeación informa a la Dirección de Transporte y Tránsito que  las acciones son incluidas en el plan de acción del Viceministerio, sin embargo es importante aclarar que los planes de acción 2019 del Ministerio quedarán en firme el 31 de enero de 2019.</v>
      </c>
      <c r="U54" s="608">
        <f>IF(N54=100%,2,0)</f>
        <v>0</v>
      </c>
      <c r="V54" s="608">
        <f ca="1">IF(J54&lt;$T$2,0,1)</f>
        <v>1</v>
      </c>
      <c r="W54" s="608" t="str">
        <f ca="1">IF(U54+V54&gt;1,"CUMPLIDA",IF(V54=1,"EN TERMINO","VENCIDA"))</f>
        <v>EN TERMINO</v>
      </c>
      <c r="X54" s="608" t="str">
        <f ca="1">IF(W54="CUMPLIDA","CUMPLIDA",IF(W54="EN TERMINO","EN TERMINO","VENCIDA"))</f>
        <v>EN TERMINO</v>
      </c>
    </row>
    <row r="55" spans="1:24" hidden="1">
      <c r="A55" s="68" t="s">
        <v>694</v>
      </c>
      <c r="B55" s="68"/>
      <c r="C55" s="69"/>
      <c r="D55" s="68"/>
      <c r="E55" s="68"/>
      <c r="F55" s="70"/>
      <c r="G55" s="70"/>
      <c r="H55" s="70"/>
      <c r="I55" s="71"/>
      <c r="J55" s="71"/>
      <c r="K55" s="72"/>
      <c r="L55" s="73"/>
      <c r="M55" s="73"/>
      <c r="N55" s="74"/>
      <c r="O55" s="72"/>
      <c r="P55" s="72"/>
      <c r="Q55" s="72"/>
      <c r="R55" s="73"/>
      <c r="S55" s="73"/>
      <c r="T55" s="73"/>
      <c r="U55" s="73"/>
      <c r="V55" s="73"/>
      <c r="W55" s="73"/>
      <c r="X55" s="75"/>
    </row>
    <row r="56" spans="1:24" ht="180" hidden="1">
      <c r="A56" s="909">
        <v>1</v>
      </c>
      <c r="B56" s="870" t="s">
        <v>773</v>
      </c>
      <c r="C56" s="912" t="s">
        <v>48</v>
      </c>
      <c r="D56" s="870" t="s">
        <v>771</v>
      </c>
      <c r="E56" s="870" t="s">
        <v>932</v>
      </c>
      <c r="F56" s="597" t="s">
        <v>872</v>
      </c>
      <c r="G56" s="596" t="s">
        <v>448</v>
      </c>
      <c r="H56" s="596">
        <v>1</v>
      </c>
      <c r="I56" s="19">
        <f>DEFINITIVO!I109</f>
        <v>43025</v>
      </c>
      <c r="J56" s="19">
        <f>DEFINITIVO!J109</f>
        <v>43038</v>
      </c>
      <c r="K56" s="78">
        <f t="shared" ref="K56:K79" si="23">(+J56-I56)/7</f>
        <v>1.8571428571428572</v>
      </c>
      <c r="L56" s="596" t="s">
        <v>1097</v>
      </c>
      <c r="M56" s="608">
        <f>DEFINITIVO!M109</f>
        <v>1</v>
      </c>
      <c r="N56" s="79">
        <f t="shared" ref="N56:N103" si="24">IF(M56/H56&gt;1,1,+M56/H56)</f>
        <v>1</v>
      </c>
      <c r="O56" s="78">
        <f t="shared" ref="O56:O103" si="25">+K56*N56</f>
        <v>1.8571428571428572</v>
      </c>
      <c r="P56" s="78" t="e">
        <f>IF(J56&lt;=#REF!,O56,0)</f>
        <v>#REF!</v>
      </c>
      <c r="Q56" s="78" t="e">
        <f>IF(#REF!&gt;=J56,K56,0)</f>
        <v>#REF!</v>
      </c>
      <c r="R56" s="78"/>
      <c r="S56" s="608"/>
      <c r="T56" s="82" t="str">
        <f>DEFINITIVO!T109</f>
        <v>PLAN VIGENCIA 2016
Se envío oficio 20174230425091 del 11/10/2017, solicitando reunión con la ANSV, oficio 20174230382111 del 18/09/2017 informa del Traslado por competencia Plan de Mejoramiento Contraloría General de República y oficio 20174230418311 del 06/10/2017 donde comunican el Plan de Mejoramiento Contraloría General de República vigencia 2016.</v>
      </c>
      <c r="U56" s="608">
        <f t="shared" ref="U56:U103" si="26">IF(N56=100%,2,0)</f>
        <v>2</v>
      </c>
      <c r="V56" s="608">
        <f t="shared" ref="V56:V103" ca="1" si="27">IF(J56&lt;$T$2,0,1)</f>
        <v>0</v>
      </c>
      <c r="W56" s="608" t="str">
        <f t="shared" ref="W56:W103" ca="1" si="28">IF(U56+V56&gt;1,"CUMPLIDA",IF(V56=1,"EN TERMINO","VENCIDA"))</f>
        <v>CUMPLIDA</v>
      </c>
      <c r="X56" s="881" t="str">
        <f ca="1">IF(W56&amp;W57&amp;W58="CUMPLIDA","CUMPLIDA",IF(OR(W56="VENCIDA",W57="VENCIDA",W58="VENCIDA"),"VENCIDA",IF(U56+U57+U58=6,"CUMPLIDA","EN TERMINO")))</f>
        <v>CUMPLIDA</v>
      </c>
    </row>
    <row r="57" spans="1:24" ht="96" hidden="1">
      <c r="A57" s="910"/>
      <c r="B57" s="874"/>
      <c r="C57" s="913"/>
      <c r="D57" s="874"/>
      <c r="E57" s="874"/>
      <c r="F57" s="597" t="s">
        <v>772</v>
      </c>
      <c r="G57" s="596" t="s">
        <v>448</v>
      </c>
      <c r="H57" s="596">
        <v>1</v>
      </c>
      <c r="I57" s="19">
        <f>DEFINITIVO!I110</f>
        <v>43012</v>
      </c>
      <c r="J57" s="19">
        <f>DEFINITIVO!J110</f>
        <v>43038</v>
      </c>
      <c r="K57" s="78">
        <f t="shared" si="23"/>
        <v>3.7142857142857144</v>
      </c>
      <c r="L57" s="596" t="s">
        <v>1097</v>
      </c>
      <c r="M57" s="608">
        <f>DEFINITIVO!M110</f>
        <v>1</v>
      </c>
      <c r="N57" s="79">
        <f t="shared" si="24"/>
        <v>1</v>
      </c>
      <c r="O57" s="78">
        <f t="shared" si="25"/>
        <v>3.7142857142857144</v>
      </c>
      <c r="P57" s="78" t="e">
        <f>IF(J57&lt;=#REF!,O57,0)</f>
        <v>#REF!</v>
      </c>
      <c r="Q57" s="78" t="e">
        <f>IF(#REF!&gt;=J57,K57,0)</f>
        <v>#REF!</v>
      </c>
      <c r="R57" s="78"/>
      <c r="S57" s="608"/>
      <c r="T57" s="82" t="str">
        <f>DEFINITIVO!T110</f>
        <v>PLAN VIGENCIA 2016
Se envío oficio 20174230425091 del 11/10/2017, solicitando reunión con la ANSV, oficio 20174230382111 del 18/09/2017 informa del Traslado por competencia Plan de Mejoramiento Contraloría General de República y oficio 20174230418311 del 06/10/2017 donde comunican el Plan de Mejoramiento Contraloría General de República vigencia 2016.</v>
      </c>
      <c r="U57" s="608">
        <f t="shared" si="26"/>
        <v>2</v>
      </c>
      <c r="V57" s="608">
        <f t="shared" ca="1" si="27"/>
        <v>0</v>
      </c>
      <c r="W57" s="608" t="str">
        <f t="shared" ca="1" si="28"/>
        <v>CUMPLIDA</v>
      </c>
      <c r="X57" s="881"/>
    </row>
    <row r="58" spans="1:24" ht="131.25" hidden="1" customHeight="1">
      <c r="A58" s="911"/>
      <c r="B58" s="871"/>
      <c r="C58" s="914"/>
      <c r="D58" s="871"/>
      <c r="E58" s="871"/>
      <c r="F58" s="597" t="s">
        <v>873</v>
      </c>
      <c r="G58" s="596" t="s">
        <v>844</v>
      </c>
      <c r="H58" s="6">
        <v>1</v>
      </c>
      <c r="I58" s="19">
        <f>DEFINITIVO!I111</f>
        <v>43056</v>
      </c>
      <c r="J58" s="19">
        <f>DEFINITIVO!J111</f>
        <v>43421</v>
      </c>
      <c r="K58" s="78">
        <f t="shared" si="23"/>
        <v>52.142857142857146</v>
      </c>
      <c r="L58" s="596" t="s">
        <v>1097</v>
      </c>
      <c r="M58" s="608">
        <f>DEFINITIVO!M111</f>
        <v>1</v>
      </c>
      <c r="N58" s="79">
        <f t="shared" si="24"/>
        <v>1</v>
      </c>
      <c r="O58" s="78">
        <f t="shared" si="25"/>
        <v>52.142857142857146</v>
      </c>
      <c r="P58" s="78" t="e">
        <f>IF(J58&lt;=#REF!,O58,0)</f>
        <v>#REF!</v>
      </c>
      <c r="Q58" s="78" t="e">
        <f>IF(#REF!&gt;=J58,K58,0)</f>
        <v>#REF!</v>
      </c>
      <c r="R58" s="78"/>
      <c r="S58" s="608"/>
      <c r="T58" s="82" t="str">
        <f>DEFINITIVO!T111</f>
        <v xml:space="preserve">PLAN VIGENCIA 2016
Conforme a los talleres desarrollados dentro del Plan de Mejoramiento que es adelantado por la Agencia Nacional de Seguridad Vial - ANSV, respecto de los hallazgos del Plan Nacional de Seguridad Vial 2011-2021, se ha realizado las respectivas mesas de trabajo cumpliendo con las acciones acordadas y con el cronograma de actividades. </v>
      </c>
      <c r="U58" s="608">
        <f t="shared" si="26"/>
        <v>2</v>
      </c>
      <c r="V58" s="608">
        <f t="shared" ca="1" si="27"/>
        <v>0</v>
      </c>
      <c r="W58" s="608" t="str">
        <f t="shared" ca="1" si="28"/>
        <v>CUMPLIDA</v>
      </c>
      <c r="X58" s="881"/>
    </row>
    <row r="59" spans="1:24" ht="180" hidden="1">
      <c r="A59" s="865">
        <v>2</v>
      </c>
      <c r="B59" s="870" t="s">
        <v>776</v>
      </c>
      <c r="C59" s="858" t="s">
        <v>48</v>
      </c>
      <c r="D59" s="870" t="s">
        <v>774</v>
      </c>
      <c r="E59" s="858" t="s">
        <v>775</v>
      </c>
      <c r="F59" s="597" t="s">
        <v>872</v>
      </c>
      <c r="G59" s="596" t="s">
        <v>448</v>
      </c>
      <c r="H59" s="596">
        <v>1</v>
      </c>
      <c r="I59" s="19">
        <f>DEFINITIVO!I112</f>
        <v>43025</v>
      </c>
      <c r="J59" s="19">
        <f>DEFINITIVO!J112</f>
        <v>43038</v>
      </c>
      <c r="K59" s="78">
        <f t="shared" si="23"/>
        <v>1.8571428571428572</v>
      </c>
      <c r="L59" s="596" t="s">
        <v>1097</v>
      </c>
      <c r="M59" s="608">
        <f>DEFINITIVO!M112</f>
        <v>1</v>
      </c>
      <c r="N59" s="79">
        <f t="shared" si="24"/>
        <v>1</v>
      </c>
      <c r="O59" s="78">
        <f t="shared" si="25"/>
        <v>1.8571428571428572</v>
      </c>
      <c r="P59" s="78" t="e">
        <f>IF(J59&lt;=#REF!,O59,0)</f>
        <v>#REF!</v>
      </c>
      <c r="Q59" s="78" t="e">
        <f>IF(#REF!&gt;=J59,K59,0)</f>
        <v>#REF!</v>
      </c>
      <c r="R59" s="78"/>
      <c r="S59" s="608"/>
      <c r="T59" s="82" t="str">
        <f>DEFINITIVO!T112</f>
        <v>PLAN VIGENCIA 2016
Se envío oficio 20174230425091 del 11/10/2017, solicitando reunión con la ANSV, oficio 20174230382111 del 18/09/2017 informa del Traslado por competencia Plan de Mejoramiento Contraloría General de República y oficio 20174230418311 del 06/10/2017 donde comunican el Plan de Mejoramiento Contraloría General de República vigencia 2016.</v>
      </c>
      <c r="U59" s="608">
        <f t="shared" si="26"/>
        <v>2</v>
      </c>
      <c r="V59" s="608">
        <f t="shared" ca="1" si="27"/>
        <v>0</v>
      </c>
      <c r="W59" s="608" t="str">
        <f t="shared" ca="1" si="28"/>
        <v>CUMPLIDA</v>
      </c>
      <c r="X59" s="881" t="str">
        <f ca="1">IF(W59&amp;W60&amp;W61="CUMPLIDA","CUMPLIDA",IF(OR(W59="VENCIDA",W60="VENCIDA",W61="VENCIDA"),"VENCIDA",IF(U59+U60+U61=6,"CUMPLIDA","EN TERMINO")))</f>
        <v>CUMPLIDA</v>
      </c>
    </row>
    <row r="60" spans="1:24" ht="96" hidden="1">
      <c r="A60" s="865"/>
      <c r="B60" s="874"/>
      <c r="C60" s="858"/>
      <c r="D60" s="874"/>
      <c r="E60" s="858"/>
      <c r="F60" s="597" t="s">
        <v>772</v>
      </c>
      <c r="G60" s="596" t="s">
        <v>448</v>
      </c>
      <c r="H60" s="596">
        <v>1</v>
      </c>
      <c r="I60" s="19">
        <f>DEFINITIVO!I113</f>
        <v>43012</v>
      </c>
      <c r="J60" s="19">
        <f>DEFINITIVO!J113</f>
        <v>43038</v>
      </c>
      <c r="K60" s="78">
        <f t="shared" si="23"/>
        <v>3.7142857142857144</v>
      </c>
      <c r="L60" s="596" t="s">
        <v>1097</v>
      </c>
      <c r="M60" s="608">
        <f>DEFINITIVO!M113</f>
        <v>1</v>
      </c>
      <c r="N60" s="79">
        <f t="shared" si="24"/>
        <v>1</v>
      </c>
      <c r="O60" s="78">
        <f t="shared" si="25"/>
        <v>3.7142857142857144</v>
      </c>
      <c r="P60" s="78" t="e">
        <f>IF(J60&lt;=#REF!,O60,0)</f>
        <v>#REF!</v>
      </c>
      <c r="Q60" s="78" t="e">
        <f>IF(#REF!&gt;=J60,K60,0)</f>
        <v>#REF!</v>
      </c>
      <c r="R60" s="78"/>
      <c r="S60" s="608"/>
      <c r="T60" s="82" t="str">
        <f>DEFINITIVO!T113</f>
        <v>PLAN VIGENCIA 2016
Se envío oficio 20174230425091 del 11/10/2017, solicitando reunión con la ANSV, oficio 20174230382111 del 18/09/2017 informa del Traslado por competencia Plan de Mejoramiento Contraloría General de República y oficio 20174230418311 del 06/10/2017 donde comunican el Plan de Mejoramiento Contraloría General de República vigencia 2016.</v>
      </c>
      <c r="U60" s="608">
        <f t="shared" si="26"/>
        <v>2</v>
      </c>
      <c r="V60" s="608">
        <f t="shared" ca="1" si="27"/>
        <v>0</v>
      </c>
      <c r="W60" s="608" t="str">
        <f t="shared" ca="1" si="28"/>
        <v>CUMPLIDA</v>
      </c>
      <c r="X60" s="881"/>
    </row>
    <row r="61" spans="1:24" ht="96" hidden="1">
      <c r="A61" s="865"/>
      <c r="B61" s="871"/>
      <c r="C61" s="858"/>
      <c r="D61" s="871"/>
      <c r="E61" s="858"/>
      <c r="F61" s="597" t="s">
        <v>873</v>
      </c>
      <c r="G61" s="596" t="s">
        <v>844</v>
      </c>
      <c r="H61" s="6">
        <v>1</v>
      </c>
      <c r="I61" s="19">
        <f>DEFINITIVO!I114</f>
        <v>43056</v>
      </c>
      <c r="J61" s="19">
        <f>DEFINITIVO!J114</f>
        <v>43421</v>
      </c>
      <c r="K61" s="78">
        <f t="shared" si="23"/>
        <v>52.142857142857146</v>
      </c>
      <c r="L61" s="596" t="s">
        <v>1097</v>
      </c>
      <c r="M61" s="608">
        <f>DEFINITIVO!M114</f>
        <v>1</v>
      </c>
      <c r="N61" s="79">
        <f t="shared" si="24"/>
        <v>1</v>
      </c>
      <c r="O61" s="78">
        <f t="shared" si="25"/>
        <v>52.142857142857146</v>
      </c>
      <c r="P61" s="78" t="e">
        <f>IF(J61&lt;=#REF!,O61,0)</f>
        <v>#REF!</v>
      </c>
      <c r="Q61" s="78" t="e">
        <f>IF(#REF!&gt;=J61,K61,0)</f>
        <v>#REF!</v>
      </c>
      <c r="R61" s="78"/>
      <c r="S61" s="608"/>
      <c r="T61" s="82" t="str">
        <f>DEFINITIVO!T114</f>
        <v xml:space="preserve">PLAN VIGENCIA 2016
Conforme a los talleres desarrollados dentro del Plan de Mejoramiento que es adelantado por la Agencia Nacional de Seguridad Vial - ANSV, respecto de los hallazgos del Plan Nacional de Seguridad Vial 2011-2021, se ha realizado las respectivas mesas de trabajo cumpliendo con las acciones acordadas y con el cronograma de actividades. </v>
      </c>
      <c r="U61" s="608">
        <f t="shared" si="26"/>
        <v>2</v>
      </c>
      <c r="V61" s="608">
        <f t="shared" ca="1" si="27"/>
        <v>0</v>
      </c>
      <c r="W61" s="608" t="str">
        <f t="shared" ca="1" si="28"/>
        <v>CUMPLIDA</v>
      </c>
      <c r="X61" s="881"/>
    </row>
    <row r="62" spans="1:24" ht="180" hidden="1">
      <c r="A62" s="868">
        <v>3</v>
      </c>
      <c r="B62" s="870" t="s">
        <v>778</v>
      </c>
      <c r="C62" s="870" t="s">
        <v>48</v>
      </c>
      <c r="D62" s="870" t="s">
        <v>777</v>
      </c>
      <c r="E62" s="870" t="s">
        <v>874</v>
      </c>
      <c r="F62" s="597" t="s">
        <v>872</v>
      </c>
      <c r="G62" s="596" t="s">
        <v>448</v>
      </c>
      <c r="H62" s="596">
        <v>1</v>
      </c>
      <c r="I62" s="19">
        <f>DEFINITIVO!I115</f>
        <v>43025</v>
      </c>
      <c r="J62" s="19">
        <f>DEFINITIVO!J115</f>
        <v>43038</v>
      </c>
      <c r="K62" s="78">
        <f t="shared" si="23"/>
        <v>1.8571428571428572</v>
      </c>
      <c r="L62" s="596" t="s">
        <v>1097</v>
      </c>
      <c r="M62" s="608">
        <f>DEFINITIVO!M115</f>
        <v>1</v>
      </c>
      <c r="N62" s="79">
        <f t="shared" si="24"/>
        <v>1</v>
      </c>
      <c r="O62" s="78">
        <f t="shared" si="25"/>
        <v>1.8571428571428572</v>
      </c>
      <c r="P62" s="78" t="e">
        <f>IF(J62&lt;=#REF!,O62,0)</f>
        <v>#REF!</v>
      </c>
      <c r="Q62" s="78" t="e">
        <f>IF(#REF!&gt;=J62,K62,0)</f>
        <v>#REF!</v>
      </c>
      <c r="R62" s="78"/>
      <c r="S62" s="608"/>
      <c r="T62" s="82" t="str">
        <f>DEFINITIVO!T115</f>
        <v>PLAN VIGENCIA 2016
Se envío oficio 20174230425091 del 11/10/2017, solicitando reunión con la ANSV, oficio 20174230382111 del 18/09/2017 informa del Traslado por competencia Plan de Mejoramiento Contraloría General de República y oficio 20174230418311 del 06/10/2017 donde comunican el Plan de Mejoramiento Contraloría Geenral de República vigencia 2016.</v>
      </c>
      <c r="U62" s="608">
        <f t="shared" si="26"/>
        <v>2</v>
      </c>
      <c r="V62" s="608">
        <f t="shared" ca="1" si="27"/>
        <v>0</v>
      </c>
      <c r="W62" s="608" t="str">
        <f t="shared" ca="1" si="28"/>
        <v>CUMPLIDA</v>
      </c>
      <c r="X62" s="881" t="str">
        <f ca="1">IF(W62&amp;W63&amp;W64="CUMPLIDA","CUMPLIDA",IF(OR(W62="VENCIDA",W63="VENCIDA",W64="VENCIDA"),"VENCIDA",IF(U62+U63+U64=6,"CUMPLIDA","EN TERMINO")))</f>
        <v>CUMPLIDA</v>
      </c>
    </row>
    <row r="63" spans="1:24" ht="96" hidden="1">
      <c r="A63" s="880"/>
      <c r="B63" s="874"/>
      <c r="C63" s="874"/>
      <c r="D63" s="874"/>
      <c r="E63" s="874"/>
      <c r="F63" s="597" t="s">
        <v>772</v>
      </c>
      <c r="G63" s="596" t="s">
        <v>448</v>
      </c>
      <c r="H63" s="596">
        <v>1</v>
      </c>
      <c r="I63" s="19">
        <f>DEFINITIVO!I116</f>
        <v>43012</v>
      </c>
      <c r="J63" s="19">
        <f>DEFINITIVO!J116</f>
        <v>43038</v>
      </c>
      <c r="K63" s="78">
        <f t="shared" si="23"/>
        <v>3.7142857142857144</v>
      </c>
      <c r="L63" s="596" t="s">
        <v>1097</v>
      </c>
      <c r="M63" s="608">
        <f>DEFINITIVO!M116</f>
        <v>1</v>
      </c>
      <c r="N63" s="79">
        <f t="shared" si="24"/>
        <v>1</v>
      </c>
      <c r="O63" s="78">
        <f t="shared" si="25"/>
        <v>3.7142857142857144</v>
      </c>
      <c r="P63" s="78" t="e">
        <f>IF(J63&lt;=#REF!,O63,0)</f>
        <v>#REF!</v>
      </c>
      <c r="Q63" s="78" t="e">
        <f>IF(#REF!&gt;=J63,K63,0)</f>
        <v>#REF!</v>
      </c>
      <c r="R63" s="78"/>
      <c r="S63" s="608"/>
      <c r="T63" s="82" t="str">
        <f>DEFINITIVO!T116</f>
        <v>PLAN VIGENCIA 2016
Se envío oficio 20174230425091 del 11/10/2017, solicitando reunión con la ANSV, oficio 20174230382111 del 18/09/2017 informa del Traslado por competencia Plan de Mejoramiento Contraloría General de República y oficio 20174230418311 del 06/10/2017 donde comunican el Plan de Mejoramiento Contraloría Geenral de República vigencia 2016.</v>
      </c>
      <c r="U63" s="608">
        <f t="shared" si="26"/>
        <v>2</v>
      </c>
      <c r="V63" s="608">
        <f t="shared" ca="1" si="27"/>
        <v>0</v>
      </c>
      <c r="W63" s="608" t="str">
        <f t="shared" ca="1" si="28"/>
        <v>CUMPLIDA</v>
      </c>
      <c r="X63" s="881"/>
    </row>
    <row r="64" spans="1:24" ht="84" hidden="1">
      <c r="A64" s="869"/>
      <c r="B64" s="871"/>
      <c r="C64" s="871"/>
      <c r="D64" s="871"/>
      <c r="E64" s="871"/>
      <c r="F64" s="597" t="s">
        <v>873</v>
      </c>
      <c r="G64" s="577" t="s">
        <v>844</v>
      </c>
      <c r="H64" s="294">
        <v>1</v>
      </c>
      <c r="I64" s="19">
        <f>DEFINITIVO!I117</f>
        <v>43056</v>
      </c>
      <c r="J64" s="19">
        <f>DEFINITIVO!J117</f>
        <v>43421</v>
      </c>
      <c r="K64" s="78">
        <f t="shared" si="23"/>
        <v>52.142857142857146</v>
      </c>
      <c r="L64" s="596" t="s">
        <v>1097</v>
      </c>
      <c r="M64" s="608">
        <f>DEFINITIVO!M117</f>
        <v>1</v>
      </c>
      <c r="N64" s="79">
        <f t="shared" si="24"/>
        <v>1</v>
      </c>
      <c r="O64" s="78">
        <f t="shared" si="25"/>
        <v>52.142857142857146</v>
      </c>
      <c r="P64" s="78" t="e">
        <f>IF(J64&lt;=#REF!,O64,0)</f>
        <v>#REF!</v>
      </c>
      <c r="Q64" s="78" t="e">
        <f>IF(#REF!&gt;=J64,K64,0)</f>
        <v>#REF!</v>
      </c>
      <c r="R64" s="78"/>
      <c r="S64" s="608"/>
      <c r="T64" s="82" t="str">
        <f>DEFINITIVO!T117</f>
        <v xml:space="preserve">PLAN VIGENCIA 2016
Conforme a los talleres desarrollados dentro del Plan de Mejoramiento que es adelantado por la Agencia Nacional de Seguridad Vial - ANSV, respecto de los hallazgos del Plan Nacional de Seguridad Vial 2011-2021, se ha realizado las respectivas mesas de trabajo cumpliendo con las acciones acordadas y con el cronograma de actividades. </v>
      </c>
      <c r="U64" s="608">
        <f t="shared" si="26"/>
        <v>2</v>
      </c>
      <c r="V64" s="608">
        <f t="shared" ca="1" si="27"/>
        <v>0</v>
      </c>
      <c r="W64" s="608" t="str">
        <f t="shared" ca="1" si="28"/>
        <v>CUMPLIDA</v>
      </c>
      <c r="X64" s="881"/>
    </row>
    <row r="65" spans="1:24" ht="180" hidden="1">
      <c r="A65" s="868">
        <v>4</v>
      </c>
      <c r="B65" s="870" t="s">
        <v>780</v>
      </c>
      <c r="C65" s="870" t="s">
        <v>48</v>
      </c>
      <c r="D65" s="870" t="s">
        <v>779</v>
      </c>
      <c r="E65" s="870" t="s">
        <v>875</v>
      </c>
      <c r="F65" s="597" t="s">
        <v>872</v>
      </c>
      <c r="G65" s="596" t="s">
        <v>448</v>
      </c>
      <c r="H65" s="596">
        <v>1</v>
      </c>
      <c r="I65" s="19">
        <f>DEFINITIVO!I118</f>
        <v>43025</v>
      </c>
      <c r="J65" s="19">
        <f>DEFINITIVO!J118</f>
        <v>43038</v>
      </c>
      <c r="K65" s="78">
        <f t="shared" si="23"/>
        <v>1.8571428571428572</v>
      </c>
      <c r="L65" s="596" t="s">
        <v>1097</v>
      </c>
      <c r="M65" s="608">
        <f>DEFINITIVO!M118</f>
        <v>1</v>
      </c>
      <c r="N65" s="79">
        <f t="shared" si="24"/>
        <v>1</v>
      </c>
      <c r="O65" s="78">
        <f t="shared" si="25"/>
        <v>1.8571428571428572</v>
      </c>
      <c r="P65" s="78" t="e">
        <f>IF(J65&lt;=#REF!,O65,0)</f>
        <v>#REF!</v>
      </c>
      <c r="Q65" s="78" t="e">
        <f>IF(#REF!&gt;=J65,K65,0)</f>
        <v>#REF!</v>
      </c>
      <c r="R65" s="78"/>
      <c r="S65" s="608"/>
      <c r="T65" s="82" t="str">
        <f>DEFINITIVO!T118</f>
        <v>PLAN VIGENCIA 2016
Se envío oficio 20174230425091 del 11/10/2017, solicitando reunión con la ANSV, oficio 20174230382111 del 18/09/2017 informa del Traslado por competencia Plan de Mejoramiento Contraloría General de República y oficio 20174230418311 del 06/10/2017 donde comunican el Plan de Mejoramiento Contraloría General de República vigencia 2016.</v>
      </c>
      <c r="U65" s="608">
        <f t="shared" si="26"/>
        <v>2</v>
      </c>
      <c r="V65" s="608">
        <f t="shared" ca="1" si="27"/>
        <v>0</v>
      </c>
      <c r="W65" s="608" t="str">
        <f t="shared" ca="1" si="28"/>
        <v>CUMPLIDA</v>
      </c>
      <c r="X65" s="881" t="str">
        <f ca="1">IF(W65&amp;W66&amp;W67="CUMPLIDA","CUMPLIDA",IF(OR(W65="VENCIDA",W66="VENCIDA",W67="VENCIDA"),"VENCIDA",IF(U65+U66+U67=6,"CUMPLIDA","EN TERMINO")))</f>
        <v>CUMPLIDA</v>
      </c>
    </row>
    <row r="66" spans="1:24" ht="96" hidden="1">
      <c r="A66" s="880"/>
      <c r="B66" s="874"/>
      <c r="C66" s="874"/>
      <c r="D66" s="874"/>
      <c r="E66" s="874"/>
      <c r="F66" s="597" t="s">
        <v>772</v>
      </c>
      <c r="G66" s="596" t="s">
        <v>448</v>
      </c>
      <c r="H66" s="596">
        <v>1</v>
      </c>
      <c r="I66" s="19">
        <f>DEFINITIVO!I119</f>
        <v>43012</v>
      </c>
      <c r="J66" s="19">
        <f>DEFINITIVO!J119</f>
        <v>43038</v>
      </c>
      <c r="K66" s="78">
        <f t="shared" si="23"/>
        <v>3.7142857142857144</v>
      </c>
      <c r="L66" s="596" t="s">
        <v>1097</v>
      </c>
      <c r="M66" s="608">
        <f>DEFINITIVO!M119</f>
        <v>1</v>
      </c>
      <c r="N66" s="79">
        <f t="shared" si="24"/>
        <v>1</v>
      </c>
      <c r="O66" s="78">
        <f t="shared" si="25"/>
        <v>3.7142857142857144</v>
      </c>
      <c r="P66" s="78" t="e">
        <f>IF(J66&lt;=#REF!,O66,0)</f>
        <v>#REF!</v>
      </c>
      <c r="Q66" s="78" t="e">
        <f>IF(#REF!&gt;=J66,K66,0)</f>
        <v>#REF!</v>
      </c>
      <c r="R66" s="78"/>
      <c r="S66" s="608"/>
      <c r="T66" s="82" t="str">
        <f>DEFINITIVO!T119</f>
        <v>PLAN VIGENCIA 2016
Se envío oficio 20174230425091 del 11/10/2017, solicitando reunión con la ANSV, oficio 20174230382111 del 18/09/2017 informa del Traslado por competencia Plan de Mejoramiento Contraloría General de República y oficio 20174230418311 del 06/10/2017 donde comunican el Plan de Mejoramiento Contraloría Geenral de República vigencia 2016.</v>
      </c>
      <c r="U66" s="608">
        <f t="shared" si="26"/>
        <v>2</v>
      </c>
      <c r="V66" s="608">
        <f t="shared" ca="1" si="27"/>
        <v>0</v>
      </c>
      <c r="W66" s="608" t="str">
        <f t="shared" ca="1" si="28"/>
        <v>CUMPLIDA</v>
      </c>
      <c r="X66" s="881"/>
    </row>
    <row r="67" spans="1:24" ht="84" hidden="1">
      <c r="A67" s="869"/>
      <c r="B67" s="871"/>
      <c r="C67" s="871"/>
      <c r="D67" s="871"/>
      <c r="E67" s="871"/>
      <c r="F67" s="597" t="s">
        <v>873</v>
      </c>
      <c r="G67" s="577" t="s">
        <v>844</v>
      </c>
      <c r="H67" s="294">
        <v>1</v>
      </c>
      <c r="I67" s="19">
        <f>DEFINITIVO!I120</f>
        <v>43056</v>
      </c>
      <c r="J67" s="19">
        <f>DEFINITIVO!J120</f>
        <v>43421</v>
      </c>
      <c r="K67" s="78">
        <f t="shared" si="23"/>
        <v>52.142857142857146</v>
      </c>
      <c r="L67" s="596" t="s">
        <v>1097</v>
      </c>
      <c r="M67" s="608">
        <f>DEFINITIVO!M120</f>
        <v>1</v>
      </c>
      <c r="N67" s="79">
        <f t="shared" si="24"/>
        <v>1</v>
      </c>
      <c r="O67" s="78">
        <f t="shared" si="25"/>
        <v>52.142857142857146</v>
      </c>
      <c r="P67" s="78" t="e">
        <f>IF(J67&lt;=#REF!,O67,0)</f>
        <v>#REF!</v>
      </c>
      <c r="Q67" s="78" t="e">
        <f>IF(#REF!&gt;=J67,K67,0)</f>
        <v>#REF!</v>
      </c>
      <c r="R67" s="78"/>
      <c r="S67" s="608"/>
      <c r="T67" s="82" t="str">
        <f>DEFINITIVO!T120</f>
        <v xml:space="preserve">PLAN VIGENCIA 2016
Conforme a los talleres desarrollados dentro del Plan de Mejoramiento que es adelantado por la Agencia Nacional de Seguridad Vial - ANSV, respecto de los hallazgos del Plan Nacional de Seguridad Vial 2011-2021, se ha realizado las respectivas mesas de trabajo cumpliendo con las acciones acordadas y con el cronograma de actividades. </v>
      </c>
      <c r="U67" s="608">
        <f t="shared" si="26"/>
        <v>2</v>
      </c>
      <c r="V67" s="608">
        <f t="shared" ca="1" si="27"/>
        <v>0</v>
      </c>
      <c r="W67" s="608" t="str">
        <f t="shared" ca="1" si="28"/>
        <v>CUMPLIDA</v>
      </c>
      <c r="X67" s="881"/>
    </row>
    <row r="68" spans="1:24" ht="114.75" hidden="1" customHeight="1">
      <c r="A68" s="868">
        <v>5</v>
      </c>
      <c r="B68" s="870" t="s">
        <v>783</v>
      </c>
      <c r="C68" s="870" t="s">
        <v>48</v>
      </c>
      <c r="D68" s="870" t="s">
        <v>781</v>
      </c>
      <c r="E68" s="870" t="s">
        <v>782</v>
      </c>
      <c r="F68" s="597" t="s">
        <v>872</v>
      </c>
      <c r="G68" s="596" t="s">
        <v>448</v>
      </c>
      <c r="H68" s="596">
        <v>1</v>
      </c>
      <c r="I68" s="19">
        <f>DEFINITIVO!I121</f>
        <v>43025</v>
      </c>
      <c r="J68" s="19">
        <f>DEFINITIVO!J121</f>
        <v>43038</v>
      </c>
      <c r="K68" s="78">
        <f t="shared" si="23"/>
        <v>1.8571428571428572</v>
      </c>
      <c r="L68" s="596" t="s">
        <v>1097</v>
      </c>
      <c r="M68" s="608">
        <f>DEFINITIVO!M121</f>
        <v>1</v>
      </c>
      <c r="N68" s="79">
        <f t="shared" si="24"/>
        <v>1</v>
      </c>
      <c r="O68" s="78">
        <f t="shared" si="25"/>
        <v>1.8571428571428572</v>
      </c>
      <c r="P68" s="78" t="e">
        <f>IF(J68&lt;=#REF!,O68,0)</f>
        <v>#REF!</v>
      </c>
      <c r="Q68" s="78" t="e">
        <f>IF(#REF!&gt;=J68,K68,0)</f>
        <v>#REF!</v>
      </c>
      <c r="R68" s="78"/>
      <c r="S68" s="608"/>
      <c r="T68" s="82" t="str">
        <f>DEFINITIVO!T121</f>
        <v>PLAN VIGENCIA 2016
Se envío oficio 20174230425091 del 11/10/2017, solicitando reunión con la ANSV, oficio 20174230382111 del 18/09/2017 informa del Traslado por competencia Plan de Mejoramiento Contraloría General de República y oficio 20174230418311 del 06/10/2017 donde comunican el Plan de Mejoramiento Contraloría Geenral de República vigencia 2016.</v>
      </c>
      <c r="U68" s="608">
        <f t="shared" si="26"/>
        <v>2</v>
      </c>
      <c r="V68" s="608">
        <f t="shared" ca="1" si="27"/>
        <v>0</v>
      </c>
      <c r="W68" s="608" t="str">
        <f t="shared" ca="1" si="28"/>
        <v>CUMPLIDA</v>
      </c>
      <c r="X68" s="881" t="str">
        <f ca="1">IF(W68&amp;W69&amp;W70="CUMPLIDA","CUMPLIDA",IF(OR(W68="VENCIDA",W69="VENCIDA",W70="VENCIDA"),"VENCIDA",IF(U68+U69+U70=6,"CUMPLIDA","EN TERMINO")))</f>
        <v>CUMPLIDA</v>
      </c>
    </row>
    <row r="69" spans="1:24" ht="96" hidden="1">
      <c r="A69" s="880"/>
      <c r="B69" s="874"/>
      <c r="C69" s="874"/>
      <c r="D69" s="874"/>
      <c r="E69" s="874"/>
      <c r="F69" s="597" t="s">
        <v>772</v>
      </c>
      <c r="G69" s="596" t="s">
        <v>448</v>
      </c>
      <c r="H69" s="596">
        <v>1</v>
      </c>
      <c r="I69" s="19">
        <f>DEFINITIVO!I122</f>
        <v>43012</v>
      </c>
      <c r="J69" s="19">
        <f>DEFINITIVO!J122</f>
        <v>43038</v>
      </c>
      <c r="K69" s="78">
        <f t="shared" si="23"/>
        <v>3.7142857142857144</v>
      </c>
      <c r="L69" s="596" t="s">
        <v>1097</v>
      </c>
      <c r="M69" s="608">
        <f>DEFINITIVO!M122</f>
        <v>1</v>
      </c>
      <c r="N69" s="79">
        <f t="shared" si="24"/>
        <v>1</v>
      </c>
      <c r="O69" s="78">
        <f t="shared" si="25"/>
        <v>3.7142857142857144</v>
      </c>
      <c r="P69" s="78" t="e">
        <f>IF(J69&lt;=#REF!,O69,0)</f>
        <v>#REF!</v>
      </c>
      <c r="Q69" s="78" t="e">
        <f>IF(#REF!&gt;=J69,K69,0)</f>
        <v>#REF!</v>
      </c>
      <c r="R69" s="78"/>
      <c r="S69" s="608"/>
      <c r="T69" s="82" t="str">
        <f>DEFINITIVO!T122</f>
        <v>PLAN VIGENCIA 2016
Se envío oficio 20174230425091 del 11/10/2017, solicitando reunión con la ANSV, oficio 20174230382111 del 18/09/2017 informa del Traslado por competencia Plan de Mejoramiento Contraloría General de República y oficio 20174230418311 del 06/10/2017 donde comunican el Plan de Mejoramiento Contraloría Geenral de República vigencia 2016.</v>
      </c>
      <c r="U69" s="608">
        <f t="shared" si="26"/>
        <v>2</v>
      </c>
      <c r="V69" s="608">
        <f t="shared" ca="1" si="27"/>
        <v>0</v>
      </c>
      <c r="W69" s="608" t="str">
        <f t="shared" ca="1" si="28"/>
        <v>CUMPLIDA</v>
      </c>
      <c r="X69" s="881"/>
    </row>
    <row r="70" spans="1:24" ht="84" hidden="1">
      <c r="A70" s="869"/>
      <c r="B70" s="871"/>
      <c r="C70" s="871"/>
      <c r="D70" s="871"/>
      <c r="E70" s="871"/>
      <c r="F70" s="597" t="s">
        <v>873</v>
      </c>
      <c r="G70" s="577" t="s">
        <v>844</v>
      </c>
      <c r="H70" s="294">
        <v>1</v>
      </c>
      <c r="I70" s="19">
        <f>DEFINITIVO!I123</f>
        <v>43056</v>
      </c>
      <c r="J70" s="19">
        <f>DEFINITIVO!J123</f>
        <v>43421</v>
      </c>
      <c r="K70" s="78">
        <f t="shared" si="23"/>
        <v>52.142857142857146</v>
      </c>
      <c r="L70" s="596" t="s">
        <v>1097</v>
      </c>
      <c r="M70" s="608">
        <f>DEFINITIVO!M123</f>
        <v>1</v>
      </c>
      <c r="N70" s="79">
        <f t="shared" si="24"/>
        <v>1</v>
      </c>
      <c r="O70" s="78">
        <f t="shared" si="25"/>
        <v>52.142857142857146</v>
      </c>
      <c r="P70" s="78" t="e">
        <f>IF(J70&lt;=#REF!,O70,0)</f>
        <v>#REF!</v>
      </c>
      <c r="Q70" s="78" t="e">
        <f>IF(#REF!&gt;=J70,K70,0)</f>
        <v>#REF!</v>
      </c>
      <c r="R70" s="78"/>
      <c r="S70" s="608"/>
      <c r="T70" s="82" t="str">
        <f>DEFINITIVO!T123</f>
        <v xml:space="preserve">PLAN VIGENCIA 2016
Conforme a los talleres desarrollados dentro del Plan de Mejoramiento que es adelantado por la Agencia Nacional de Seguridad Vial - ANSV, respecto de los hallazgos del Plan Nacional de Seguridad Vial 2011-2021, se ha realizado las respectivas mesas de trabajo cumpliendo con las acciones acordadas y con el cronograma de actividades. </v>
      </c>
      <c r="U70" s="608">
        <f t="shared" si="26"/>
        <v>2</v>
      </c>
      <c r="V70" s="608">
        <f t="shared" ca="1" si="27"/>
        <v>0</v>
      </c>
      <c r="W70" s="608" t="str">
        <f t="shared" ca="1" si="28"/>
        <v>CUMPLIDA</v>
      </c>
      <c r="X70" s="881"/>
    </row>
    <row r="71" spans="1:24" s="31" customFormat="1" ht="96.75" hidden="1" customHeight="1">
      <c r="A71" s="875">
        <v>6</v>
      </c>
      <c r="B71" s="924" t="s">
        <v>1861</v>
      </c>
      <c r="C71" s="868" t="s">
        <v>48</v>
      </c>
      <c r="D71" s="868" t="s">
        <v>1147</v>
      </c>
      <c r="E71" s="870" t="s">
        <v>1459</v>
      </c>
      <c r="F71" s="597" t="s">
        <v>876</v>
      </c>
      <c r="G71" s="596" t="s">
        <v>877</v>
      </c>
      <c r="H71" s="596">
        <v>4</v>
      </c>
      <c r="I71" s="19">
        <v>43009</v>
      </c>
      <c r="J71" s="19">
        <v>43099</v>
      </c>
      <c r="K71" s="78">
        <f t="shared" si="23"/>
        <v>12.857142857142858</v>
      </c>
      <c r="L71" s="868" t="s">
        <v>1129</v>
      </c>
      <c r="M71" s="608">
        <v>4</v>
      </c>
      <c r="N71" s="79">
        <f t="shared" si="24"/>
        <v>1</v>
      </c>
      <c r="O71" s="78">
        <f t="shared" si="25"/>
        <v>12.857142857142858</v>
      </c>
      <c r="P71" s="78">
        <f t="shared" ref="P71:P76" si="29">IF(J71&lt;=$R$7,O71,0)</f>
        <v>12.857142857142858</v>
      </c>
      <c r="Q71" s="78">
        <f t="shared" ref="Q71:Q76" si="30">IF($R$7&gt;=J71,K71,0)</f>
        <v>12.857142857142858</v>
      </c>
      <c r="R71" s="78"/>
      <c r="S71" s="608"/>
      <c r="T71" s="556" t="s">
        <v>1419</v>
      </c>
      <c r="U71" s="608">
        <f t="shared" si="26"/>
        <v>2</v>
      </c>
      <c r="V71" s="608">
        <f t="shared" ca="1" si="27"/>
        <v>0</v>
      </c>
      <c r="W71" s="608" t="str">
        <f t="shared" ca="1" si="28"/>
        <v>CUMPLIDA</v>
      </c>
      <c r="X71" s="881" t="str">
        <f ca="1">IF(W71&amp;W72="CUMPLIDA","CUMPLIDA",IF(OR(W71="VENCIDA",W72="VENCIDA"),"VENCIDA",IF(U71+U72=4,"CUMPLIDA","EN TERMINO")))</f>
        <v>CUMPLIDA</v>
      </c>
    </row>
    <row r="72" spans="1:24" s="31" customFormat="1" ht="146.25" hidden="1" customHeight="1">
      <c r="A72" s="876"/>
      <c r="B72" s="925"/>
      <c r="C72" s="869"/>
      <c r="D72" s="869"/>
      <c r="E72" s="871"/>
      <c r="F72" s="589" t="s">
        <v>1458</v>
      </c>
      <c r="G72" s="586" t="s">
        <v>766</v>
      </c>
      <c r="H72" s="586">
        <v>1</v>
      </c>
      <c r="I72" s="557">
        <v>43102</v>
      </c>
      <c r="J72" s="557">
        <v>43250</v>
      </c>
      <c r="K72" s="78">
        <f t="shared" si="23"/>
        <v>21.142857142857142</v>
      </c>
      <c r="L72" s="869"/>
      <c r="M72" s="608">
        <v>1</v>
      </c>
      <c r="N72" s="79">
        <f t="shared" si="24"/>
        <v>1</v>
      </c>
      <c r="O72" s="78">
        <f t="shared" si="25"/>
        <v>21.142857142857142</v>
      </c>
      <c r="P72" s="78">
        <f t="shared" si="29"/>
        <v>21.142857142857142</v>
      </c>
      <c r="Q72" s="78">
        <f t="shared" si="30"/>
        <v>21.142857142857142</v>
      </c>
      <c r="R72" s="78"/>
      <c r="S72" s="608"/>
      <c r="T72" s="556" t="s">
        <v>1465</v>
      </c>
      <c r="U72" s="608">
        <f t="shared" si="26"/>
        <v>2</v>
      </c>
      <c r="V72" s="608">
        <f t="shared" ca="1" si="27"/>
        <v>0</v>
      </c>
      <c r="W72" s="608" t="str">
        <f t="shared" ca="1" si="28"/>
        <v>CUMPLIDA</v>
      </c>
      <c r="X72" s="881"/>
    </row>
    <row r="73" spans="1:24" s="31" customFormat="1" ht="92.25" hidden="1" customHeight="1">
      <c r="A73" s="875">
        <v>7</v>
      </c>
      <c r="B73" s="924" t="s">
        <v>1860</v>
      </c>
      <c r="C73" s="558" t="s">
        <v>48</v>
      </c>
      <c r="D73" s="870" t="s">
        <v>1460</v>
      </c>
      <c r="E73" s="870" t="s">
        <v>1461</v>
      </c>
      <c r="F73" s="597" t="s">
        <v>876</v>
      </c>
      <c r="G73" s="596" t="s">
        <v>877</v>
      </c>
      <c r="H73" s="596">
        <v>4</v>
      </c>
      <c r="I73" s="19">
        <v>43009</v>
      </c>
      <c r="J73" s="19">
        <v>43099</v>
      </c>
      <c r="K73" s="78">
        <f t="shared" si="23"/>
        <v>12.857142857142858</v>
      </c>
      <c r="L73" s="868" t="s">
        <v>1129</v>
      </c>
      <c r="M73" s="608">
        <v>4</v>
      </c>
      <c r="N73" s="79">
        <f t="shared" si="24"/>
        <v>1</v>
      </c>
      <c r="O73" s="78">
        <f t="shared" si="25"/>
        <v>12.857142857142858</v>
      </c>
      <c r="P73" s="78">
        <f t="shared" si="29"/>
        <v>12.857142857142858</v>
      </c>
      <c r="Q73" s="78">
        <f t="shared" si="30"/>
        <v>12.857142857142858</v>
      </c>
      <c r="R73" s="78"/>
      <c r="S73" s="608"/>
      <c r="T73" s="556" t="s">
        <v>1419</v>
      </c>
      <c r="U73" s="608">
        <f t="shared" si="26"/>
        <v>2</v>
      </c>
      <c r="V73" s="608">
        <f t="shared" ca="1" si="27"/>
        <v>0</v>
      </c>
      <c r="W73" s="608" t="str">
        <f t="shared" ca="1" si="28"/>
        <v>CUMPLIDA</v>
      </c>
      <c r="X73" s="881" t="str">
        <f ca="1">IF(W73&amp;W74="CUMPLIDA","CUMPLIDA",IF(OR(W73="VENCIDA",W74="VENCIDA"),"VENCIDA",IF(U73+U74=4,"CUMPLIDA","EN TERMINO")))</f>
        <v>CUMPLIDA</v>
      </c>
    </row>
    <row r="74" spans="1:24" s="31" customFormat="1" ht="350.25" hidden="1" customHeight="1">
      <c r="A74" s="876"/>
      <c r="B74" s="925"/>
      <c r="C74" s="559"/>
      <c r="D74" s="871"/>
      <c r="E74" s="871"/>
      <c r="F74" s="589" t="s">
        <v>1462</v>
      </c>
      <c r="G74" s="596" t="s">
        <v>576</v>
      </c>
      <c r="H74" s="586">
        <v>2</v>
      </c>
      <c r="I74" s="557">
        <v>43102</v>
      </c>
      <c r="J74" s="557">
        <v>43281</v>
      </c>
      <c r="K74" s="78">
        <f t="shared" si="23"/>
        <v>25.571428571428573</v>
      </c>
      <c r="L74" s="869"/>
      <c r="M74" s="608">
        <v>2</v>
      </c>
      <c r="N74" s="79">
        <f t="shared" si="24"/>
        <v>1</v>
      </c>
      <c r="O74" s="78">
        <f t="shared" si="25"/>
        <v>25.571428571428573</v>
      </c>
      <c r="P74" s="78">
        <f t="shared" si="29"/>
        <v>25.571428571428573</v>
      </c>
      <c r="Q74" s="78">
        <f t="shared" si="30"/>
        <v>25.571428571428573</v>
      </c>
      <c r="R74" s="78"/>
      <c r="S74" s="608"/>
      <c r="T74" s="556" t="s">
        <v>1466</v>
      </c>
      <c r="U74" s="608">
        <f t="shared" si="26"/>
        <v>2</v>
      </c>
      <c r="V74" s="608">
        <f t="shared" ca="1" si="27"/>
        <v>0</v>
      </c>
      <c r="W74" s="608" t="str">
        <f t="shared" ca="1" si="28"/>
        <v>CUMPLIDA</v>
      </c>
      <c r="X74" s="881"/>
    </row>
    <row r="75" spans="1:24" s="31" customFormat="1" ht="147" hidden="1" customHeight="1">
      <c r="A75" s="875">
        <v>8</v>
      </c>
      <c r="B75" s="858" t="s">
        <v>1859</v>
      </c>
      <c r="C75" s="690" t="s">
        <v>48</v>
      </c>
      <c r="D75" s="690" t="s">
        <v>1150</v>
      </c>
      <c r="E75" s="688" t="s">
        <v>1463</v>
      </c>
      <c r="F75" s="597" t="s">
        <v>876</v>
      </c>
      <c r="G75" s="596" t="s">
        <v>877</v>
      </c>
      <c r="H75" s="596">
        <v>4</v>
      </c>
      <c r="I75" s="19">
        <v>43009</v>
      </c>
      <c r="J75" s="19">
        <v>43099</v>
      </c>
      <c r="K75" s="78">
        <f t="shared" si="23"/>
        <v>12.857142857142858</v>
      </c>
      <c r="L75" s="868" t="s">
        <v>1129</v>
      </c>
      <c r="M75" s="608">
        <v>4</v>
      </c>
      <c r="N75" s="79">
        <f t="shared" si="24"/>
        <v>1</v>
      </c>
      <c r="O75" s="78">
        <f t="shared" si="25"/>
        <v>12.857142857142858</v>
      </c>
      <c r="P75" s="78">
        <f t="shared" si="29"/>
        <v>12.857142857142858</v>
      </c>
      <c r="Q75" s="78">
        <f t="shared" si="30"/>
        <v>12.857142857142858</v>
      </c>
      <c r="R75" s="78"/>
      <c r="S75" s="608"/>
      <c r="T75" s="556" t="s">
        <v>1419</v>
      </c>
      <c r="U75" s="608">
        <f t="shared" si="26"/>
        <v>2</v>
      </c>
      <c r="V75" s="608">
        <f t="shared" ca="1" si="27"/>
        <v>0</v>
      </c>
      <c r="W75" s="608" t="str">
        <f t="shared" ca="1" si="28"/>
        <v>CUMPLIDA</v>
      </c>
      <c r="X75" s="881" t="str">
        <f ca="1">IF(W75&amp;W76="CUMPLIDA","CUMPLIDA",IF(OR(W75="VENCIDA",W76="VENCIDA"),"VENCIDA",IF(U75+U76=4,"CUMPLIDA","EN TERMINO")))</f>
        <v>CUMPLIDA</v>
      </c>
    </row>
    <row r="76" spans="1:24" s="31" customFormat="1" ht="228.75" hidden="1" customHeight="1">
      <c r="A76" s="876"/>
      <c r="B76" s="858"/>
      <c r="C76" s="691"/>
      <c r="D76" s="691"/>
      <c r="E76" s="689"/>
      <c r="F76" s="589" t="s">
        <v>1464</v>
      </c>
      <c r="G76" s="586" t="s">
        <v>766</v>
      </c>
      <c r="H76" s="586">
        <v>1</v>
      </c>
      <c r="I76" s="557">
        <v>43102</v>
      </c>
      <c r="J76" s="557">
        <v>43250</v>
      </c>
      <c r="K76" s="78">
        <f t="shared" si="23"/>
        <v>21.142857142857142</v>
      </c>
      <c r="L76" s="869"/>
      <c r="M76" s="608">
        <v>1</v>
      </c>
      <c r="N76" s="79">
        <f t="shared" si="24"/>
        <v>1</v>
      </c>
      <c r="O76" s="78">
        <f t="shared" si="25"/>
        <v>21.142857142857142</v>
      </c>
      <c r="P76" s="78">
        <f t="shared" si="29"/>
        <v>21.142857142857142</v>
      </c>
      <c r="Q76" s="78">
        <f t="shared" si="30"/>
        <v>21.142857142857142</v>
      </c>
      <c r="R76" s="78"/>
      <c r="S76" s="608"/>
      <c r="T76" s="556" t="s">
        <v>1465</v>
      </c>
      <c r="U76" s="608">
        <f t="shared" si="26"/>
        <v>2</v>
      </c>
      <c r="V76" s="608">
        <f t="shared" ca="1" si="27"/>
        <v>0</v>
      </c>
      <c r="W76" s="608" t="str">
        <f t="shared" ca="1" si="28"/>
        <v>CUMPLIDA</v>
      </c>
      <c r="X76" s="881"/>
    </row>
    <row r="77" spans="1:24" ht="336" hidden="1">
      <c r="A77" s="596">
        <v>12</v>
      </c>
      <c r="B77" s="35" t="s">
        <v>788</v>
      </c>
      <c r="C77" s="597" t="s">
        <v>784</v>
      </c>
      <c r="D77" s="35" t="s">
        <v>785</v>
      </c>
      <c r="E77" s="597" t="s">
        <v>786</v>
      </c>
      <c r="F77" s="597" t="s">
        <v>787</v>
      </c>
      <c r="G77" s="596" t="s">
        <v>258</v>
      </c>
      <c r="H77" s="596">
        <v>1</v>
      </c>
      <c r="I77" s="19">
        <f>DEFINITIVO!I140</f>
        <v>42850</v>
      </c>
      <c r="J77" s="19">
        <f>DEFINITIVO!J140</f>
        <v>42850</v>
      </c>
      <c r="K77" s="78">
        <f t="shared" si="23"/>
        <v>0</v>
      </c>
      <c r="L77" s="596" t="s">
        <v>1098</v>
      </c>
      <c r="M77" s="608">
        <f>DEFINITIVO!M140</f>
        <v>1</v>
      </c>
      <c r="N77" s="79">
        <f t="shared" si="24"/>
        <v>1</v>
      </c>
      <c r="O77" s="78">
        <f t="shared" si="25"/>
        <v>0</v>
      </c>
      <c r="P77" s="78" t="e">
        <f>IF(J77&lt;=#REF!,O77,0)</f>
        <v>#REF!</v>
      </c>
      <c r="Q77" s="78" t="e">
        <f>IF(#REF!&gt;=J77,K77,0)</f>
        <v>#REF!</v>
      </c>
      <c r="R77" s="78"/>
      <c r="S77" s="608"/>
      <c r="T77" s="82" t="str">
        <f>DEFINITIVO!T140</f>
        <v>PLAN VIGENCIA 2016
Resolución 993 del 25-04-2017 "Por la cual se determina los valores que por cada servicio que prestan los organismo de apoyo deben transferir al fondo nacional de seguridad vial y se dictan otros disposiciones"</v>
      </c>
      <c r="U77" s="608">
        <f t="shared" si="26"/>
        <v>2</v>
      </c>
      <c r="V77" s="608">
        <f t="shared" ca="1" si="27"/>
        <v>0</v>
      </c>
      <c r="W77" s="608" t="str">
        <f t="shared" ca="1" si="28"/>
        <v>CUMPLIDA</v>
      </c>
      <c r="X77" s="608" t="str">
        <f ca="1">IF(W77="CUMPLIDA","CUMPLIDA",IF(W77="EN TERMINO","EN TERMINO","VENCIDA"))</f>
        <v>CUMPLIDA</v>
      </c>
    </row>
    <row r="78" spans="1:24" ht="216" hidden="1">
      <c r="A78" s="596">
        <v>13</v>
      </c>
      <c r="B78" s="35" t="s">
        <v>796</v>
      </c>
      <c r="C78" s="597" t="s">
        <v>784</v>
      </c>
      <c r="D78" s="35" t="s">
        <v>789</v>
      </c>
      <c r="E78" s="597" t="s">
        <v>786</v>
      </c>
      <c r="F78" s="597" t="s">
        <v>787</v>
      </c>
      <c r="G78" s="596" t="s">
        <v>442</v>
      </c>
      <c r="H78" s="596">
        <v>1</v>
      </c>
      <c r="I78" s="19">
        <f>DEFINITIVO!I141</f>
        <v>42857</v>
      </c>
      <c r="J78" s="19">
        <f>DEFINITIVO!J141</f>
        <v>42857</v>
      </c>
      <c r="K78" s="78">
        <f t="shared" si="23"/>
        <v>0</v>
      </c>
      <c r="L78" s="596" t="s">
        <v>1097</v>
      </c>
      <c r="M78" s="608">
        <f>DEFINITIVO!M141</f>
        <v>1</v>
      </c>
      <c r="N78" s="79">
        <f t="shared" si="24"/>
        <v>1</v>
      </c>
      <c r="O78" s="78">
        <f t="shared" si="25"/>
        <v>0</v>
      </c>
      <c r="P78" s="78" t="e">
        <f>IF(J78&lt;=#REF!,O78,0)</f>
        <v>#REF!</v>
      </c>
      <c r="Q78" s="78" t="e">
        <f>IF(#REF!&gt;=J78,K78,0)</f>
        <v>#REF!</v>
      </c>
      <c r="R78" s="78"/>
      <c r="S78" s="608"/>
      <c r="T78" s="82" t="str">
        <f>DEFINITIVO!T141</f>
        <v>PLAN VIGENCIA 2016
Resolución 1055 de 2017 "Por la cual se establecen las condiciones de reporte de la información de fallecimientos y lesiones por causa o con ocasión de accidentes de tránsito, por parte del Instituto Nacional de Medicina Legal y Ciencias Forenses a la Agencia Nacional de Seguridad Vial"</v>
      </c>
      <c r="U78" s="608">
        <f t="shared" si="26"/>
        <v>2</v>
      </c>
      <c r="V78" s="608">
        <f t="shared" ca="1" si="27"/>
        <v>0</v>
      </c>
      <c r="W78" s="608" t="str">
        <f t="shared" ca="1" si="28"/>
        <v>CUMPLIDA</v>
      </c>
      <c r="X78" s="608" t="str">
        <f ca="1">IF(W78="CUMPLIDA","CUMPLIDA",IF(W78="EN TERMINO","EN TERMINO","VENCIDA"))</f>
        <v>CUMPLIDA</v>
      </c>
    </row>
    <row r="79" spans="1:24" ht="324" hidden="1">
      <c r="A79" s="596">
        <v>14</v>
      </c>
      <c r="B79" s="35" t="s">
        <v>793</v>
      </c>
      <c r="C79" s="597" t="s">
        <v>784</v>
      </c>
      <c r="D79" s="35" t="s">
        <v>797</v>
      </c>
      <c r="E79" s="597" t="s">
        <v>790</v>
      </c>
      <c r="F79" s="597" t="s">
        <v>791</v>
      </c>
      <c r="G79" s="596" t="s">
        <v>702</v>
      </c>
      <c r="H79" s="596">
        <v>1</v>
      </c>
      <c r="I79" s="19">
        <f>DEFINITIVO!I142</f>
        <v>43023</v>
      </c>
      <c r="J79" s="19">
        <f>DEFINITIVO!J142</f>
        <v>43023</v>
      </c>
      <c r="K79" s="78">
        <f t="shared" si="23"/>
        <v>0</v>
      </c>
      <c r="L79" s="596" t="s">
        <v>792</v>
      </c>
      <c r="M79" s="608">
        <f>DEFINITIVO!M142</f>
        <v>1</v>
      </c>
      <c r="N79" s="79">
        <f t="shared" si="24"/>
        <v>1</v>
      </c>
      <c r="O79" s="78">
        <f t="shared" si="25"/>
        <v>0</v>
      </c>
      <c r="P79" s="78" t="e">
        <f>IF(J79&lt;=#REF!,O79,0)</f>
        <v>#REF!</v>
      </c>
      <c r="Q79" s="78" t="e">
        <f>IF(#REF!&gt;=J79,K79,0)</f>
        <v>#REF!</v>
      </c>
      <c r="R79" s="78"/>
      <c r="S79" s="608"/>
      <c r="T79" s="82" t="str">
        <f>DEFINITIVO!T142</f>
        <v>PLAN VIGENCIA 2016
Se emitió oficio 20173000442391 del 23/10/2017 solicitando el Plan de Acción a la ANSV y esta contestó con Oficio 20173210691022 del 27/10/2017, donde estabelce Plan de Acción a ejecutar.</v>
      </c>
      <c r="U79" s="608">
        <f t="shared" si="26"/>
        <v>2</v>
      </c>
      <c r="V79" s="608">
        <f t="shared" ca="1" si="27"/>
        <v>0</v>
      </c>
      <c r="W79" s="608" t="str">
        <f t="shared" ca="1" si="28"/>
        <v>CUMPLIDA</v>
      </c>
      <c r="X79" s="608" t="str">
        <f ca="1">IF(W79="CUMPLIDA","CUMPLIDA",IF(W79="EN TERMINO","EN TERMINO","VENCIDA"))</f>
        <v>CUMPLIDA</v>
      </c>
    </row>
    <row r="80" spans="1:24" ht="312" hidden="1">
      <c r="A80" s="596">
        <v>15</v>
      </c>
      <c r="B80" s="35" t="s">
        <v>795</v>
      </c>
      <c r="C80" s="597" t="s">
        <v>784</v>
      </c>
      <c r="D80" s="35" t="s">
        <v>794</v>
      </c>
      <c r="E80" s="597" t="s">
        <v>105</v>
      </c>
      <c r="F80" s="597" t="s">
        <v>1117</v>
      </c>
      <c r="G80" s="596" t="s">
        <v>1058</v>
      </c>
      <c r="H80" s="596">
        <v>1</v>
      </c>
      <c r="I80" s="19">
        <f>DEFINITIVO!I143</f>
        <v>43012</v>
      </c>
      <c r="J80" s="19">
        <f>DEFINITIVO!J143</f>
        <v>43374</v>
      </c>
      <c r="K80" s="78">
        <v>1</v>
      </c>
      <c r="L80" s="596" t="s">
        <v>1059</v>
      </c>
      <c r="M80" s="608">
        <f>DEFINITIVO!M143</f>
        <v>1</v>
      </c>
      <c r="N80" s="79">
        <f t="shared" si="24"/>
        <v>1</v>
      </c>
      <c r="O80" s="78">
        <f t="shared" si="25"/>
        <v>1</v>
      </c>
      <c r="P80" s="78" t="e">
        <f>IF(J80&lt;=#REF!,O80,0)</f>
        <v>#REF!</v>
      </c>
      <c r="Q80" s="78" t="e">
        <f>IF(#REF!&gt;=J80,K80,0)</f>
        <v>#REF!</v>
      </c>
      <c r="R80" s="78"/>
      <c r="S80" s="608"/>
      <c r="T80" s="82" t="str">
        <f>DEFINITIVO!T143</f>
        <v xml:space="preserve">PLAN VIGENCIA 2016
Se emitió la Resolución 1532 de  2017  para capacitar a 30 empleados públicos del Ministerio de Transporte sobre contratación estatal. </v>
      </c>
      <c r="U80" s="608">
        <f t="shared" si="26"/>
        <v>2</v>
      </c>
      <c r="V80" s="608">
        <f t="shared" ca="1" si="27"/>
        <v>0</v>
      </c>
      <c r="W80" s="608" t="str">
        <f t="shared" ca="1" si="28"/>
        <v>CUMPLIDA</v>
      </c>
      <c r="X80" s="608" t="str">
        <f ca="1">IF(W80="CUMPLIDA","CUMPLIDA",IF(W80="EN TERMINO","EN TERMINO","VENCIDA"))</f>
        <v>CUMPLIDA</v>
      </c>
    </row>
    <row r="81" spans="1:24" ht="228" hidden="1">
      <c r="A81" s="875">
        <v>16</v>
      </c>
      <c r="B81" s="870" t="s">
        <v>880</v>
      </c>
      <c r="C81" s="870" t="s">
        <v>697</v>
      </c>
      <c r="D81" s="870" t="s">
        <v>881</v>
      </c>
      <c r="E81" s="597" t="s">
        <v>698</v>
      </c>
      <c r="F81" s="589" t="s">
        <v>933</v>
      </c>
      <c r="G81" s="586" t="s">
        <v>702</v>
      </c>
      <c r="H81" s="586">
        <v>1</v>
      </c>
      <c r="I81" s="19">
        <f>DEFINITIVO!I144</f>
        <v>43009</v>
      </c>
      <c r="J81" s="19">
        <f>DEFINITIVO!J144</f>
        <v>43069</v>
      </c>
      <c r="K81" s="78">
        <f>(+J81-I81)/7</f>
        <v>8.5714285714285712</v>
      </c>
      <c r="L81" s="586" t="s">
        <v>1076</v>
      </c>
      <c r="M81" s="608">
        <f>DEFINITIVO!M144</f>
        <v>1</v>
      </c>
      <c r="N81" s="79">
        <f t="shared" si="24"/>
        <v>1</v>
      </c>
      <c r="O81" s="78">
        <f t="shared" si="25"/>
        <v>8.5714285714285712</v>
      </c>
      <c r="P81" s="78" t="e">
        <f>IF(J81&lt;=#REF!,O81,0)</f>
        <v>#REF!</v>
      </c>
      <c r="Q81" s="78" t="e">
        <f>IF(#REF!&gt;=J81,K81,0)</f>
        <v>#REF!</v>
      </c>
      <c r="R81" s="78"/>
      <c r="S81" s="608"/>
      <c r="T81" s="82" t="str">
        <f>DEFINITIVO!T144</f>
        <v>PLAN VIGENCIA 2016</v>
      </c>
      <c r="U81" s="608">
        <f t="shared" si="26"/>
        <v>2</v>
      </c>
      <c r="V81" s="608">
        <f t="shared" ca="1" si="27"/>
        <v>0</v>
      </c>
      <c r="W81" s="608" t="str">
        <f t="shared" ca="1" si="28"/>
        <v>CUMPLIDA</v>
      </c>
      <c r="X81" s="883" t="str">
        <f ca="1">IF(W81&amp;W82&amp;W83&amp;W84&amp;W85&amp;W86&amp;W87&amp;W88&amp;W89="CUMPLIDA","CUMPLIDA",IF(OR(W81="VENCIDA",W82="VENCIDA",W83="VENCIDA",W84="VENCIDA",W85="VENCIDA",W86="VENCIDA",W87="VENCIDA",W88="VENCIDA",W89="VENCIDA"),"VENCIDA",IF(U81+U82+U83+U84+U85+U86+U87+U88+U89=18,"CUMPLIDA","EN TERMINO")))</f>
        <v>CUMPLIDA</v>
      </c>
    </row>
    <row r="82" spans="1:24" ht="72" hidden="1">
      <c r="A82" s="902"/>
      <c r="B82" s="903"/>
      <c r="C82" s="903"/>
      <c r="D82" s="903"/>
      <c r="E82" s="589" t="s">
        <v>1118</v>
      </c>
      <c r="F82" s="144" t="s">
        <v>1077</v>
      </c>
      <c r="G82" s="586" t="s">
        <v>448</v>
      </c>
      <c r="H82" s="586">
        <v>1</v>
      </c>
      <c r="I82" s="19">
        <f>DEFINITIVO!I145</f>
        <v>43009</v>
      </c>
      <c r="J82" s="19">
        <f>DEFINITIVO!J145</f>
        <v>43069</v>
      </c>
      <c r="K82" s="78">
        <v>9</v>
      </c>
      <c r="L82" s="586" t="s">
        <v>1076</v>
      </c>
      <c r="M82" s="608">
        <f>DEFINITIVO!M145</f>
        <v>1</v>
      </c>
      <c r="N82" s="79">
        <f t="shared" si="24"/>
        <v>1</v>
      </c>
      <c r="O82" s="78">
        <f t="shared" si="25"/>
        <v>9</v>
      </c>
      <c r="P82" s="78" t="e">
        <f>IF(J82&lt;=#REF!,O82,0)</f>
        <v>#REF!</v>
      </c>
      <c r="Q82" s="78" t="e">
        <f>IF(#REF!&gt;=J82,K82,0)</f>
        <v>#REF!</v>
      </c>
      <c r="R82" s="78"/>
      <c r="S82" s="608"/>
      <c r="T82" s="82" t="str">
        <f>DEFINITIVO!T145</f>
        <v>PLAN VIGENCIA 2016</v>
      </c>
      <c r="U82" s="608">
        <f t="shared" si="26"/>
        <v>2</v>
      </c>
      <c r="V82" s="608">
        <f t="shared" ca="1" si="27"/>
        <v>0</v>
      </c>
      <c r="W82" s="608" t="str">
        <f t="shared" ca="1" si="28"/>
        <v>CUMPLIDA</v>
      </c>
      <c r="X82" s="904"/>
    </row>
    <row r="83" spans="1:24" ht="48" hidden="1">
      <c r="A83" s="902"/>
      <c r="B83" s="903"/>
      <c r="C83" s="903"/>
      <c r="D83" s="903"/>
      <c r="E83" s="870" t="s">
        <v>1078</v>
      </c>
      <c r="F83" s="144" t="s">
        <v>1079</v>
      </c>
      <c r="G83" s="586" t="s">
        <v>448</v>
      </c>
      <c r="H83" s="586">
        <v>1</v>
      </c>
      <c r="I83" s="19">
        <f>DEFINITIVO!I146</f>
        <v>43009</v>
      </c>
      <c r="J83" s="19">
        <f>DEFINITIVO!J146</f>
        <v>43069</v>
      </c>
      <c r="K83" s="78">
        <v>9</v>
      </c>
      <c r="L83" s="586" t="s">
        <v>1076</v>
      </c>
      <c r="M83" s="608">
        <f>DEFINITIVO!M146</f>
        <v>1</v>
      </c>
      <c r="N83" s="79">
        <f t="shared" si="24"/>
        <v>1</v>
      </c>
      <c r="O83" s="78">
        <f t="shared" si="25"/>
        <v>9</v>
      </c>
      <c r="P83" s="78" t="e">
        <f>IF(J83&lt;=#REF!,O83,0)</f>
        <v>#REF!</v>
      </c>
      <c r="Q83" s="78" t="e">
        <f>IF(#REF!&gt;=J83,K83,0)</f>
        <v>#REF!</v>
      </c>
      <c r="R83" s="78"/>
      <c r="S83" s="608"/>
      <c r="T83" s="82" t="str">
        <f>DEFINITIVO!T146</f>
        <v>PLAN VIGENCIA 2016</v>
      </c>
      <c r="U83" s="608">
        <f t="shared" si="26"/>
        <v>2</v>
      </c>
      <c r="V83" s="608">
        <f t="shared" ca="1" si="27"/>
        <v>0</v>
      </c>
      <c r="W83" s="608" t="str">
        <f t="shared" ca="1" si="28"/>
        <v>CUMPLIDA</v>
      </c>
      <c r="X83" s="904"/>
    </row>
    <row r="84" spans="1:24" ht="60" hidden="1">
      <c r="A84" s="902"/>
      <c r="B84" s="903"/>
      <c r="C84" s="903"/>
      <c r="D84" s="903"/>
      <c r="E84" s="874"/>
      <c r="F84" s="144" t="s">
        <v>1080</v>
      </c>
      <c r="G84" s="586" t="s">
        <v>448</v>
      </c>
      <c r="H84" s="586">
        <v>1</v>
      </c>
      <c r="I84" s="19">
        <f>DEFINITIVO!I147</f>
        <v>43009</v>
      </c>
      <c r="J84" s="19">
        <f>DEFINITIVO!J147</f>
        <v>43069</v>
      </c>
      <c r="K84" s="78">
        <v>9</v>
      </c>
      <c r="L84" s="586" t="s">
        <v>1076</v>
      </c>
      <c r="M84" s="608">
        <f>DEFINITIVO!M147</f>
        <v>1</v>
      </c>
      <c r="N84" s="79">
        <f t="shared" si="24"/>
        <v>1</v>
      </c>
      <c r="O84" s="78">
        <f t="shared" si="25"/>
        <v>9</v>
      </c>
      <c r="P84" s="78" t="e">
        <f>IF(J84&lt;=#REF!,O84,0)</f>
        <v>#REF!</v>
      </c>
      <c r="Q84" s="78" t="e">
        <f>IF(#REF!&gt;=J84,K84,0)</f>
        <v>#REF!</v>
      </c>
      <c r="R84" s="78"/>
      <c r="S84" s="608"/>
      <c r="T84" s="82" t="str">
        <f>DEFINITIVO!T147</f>
        <v>PLAN VIGENCIA 2016</v>
      </c>
      <c r="U84" s="608">
        <f t="shared" si="26"/>
        <v>2</v>
      </c>
      <c r="V84" s="608">
        <f t="shared" ca="1" si="27"/>
        <v>0</v>
      </c>
      <c r="W84" s="608" t="str">
        <f t="shared" ca="1" si="28"/>
        <v>CUMPLIDA</v>
      </c>
      <c r="X84" s="904"/>
    </row>
    <row r="85" spans="1:24" ht="48" hidden="1">
      <c r="A85" s="902"/>
      <c r="B85" s="903"/>
      <c r="C85" s="903"/>
      <c r="D85" s="903"/>
      <c r="E85" s="874"/>
      <c r="F85" s="144" t="s">
        <v>1081</v>
      </c>
      <c r="G85" s="586" t="s">
        <v>448</v>
      </c>
      <c r="H85" s="586">
        <v>1</v>
      </c>
      <c r="I85" s="19">
        <f>DEFINITIVO!I148</f>
        <v>43009</v>
      </c>
      <c r="J85" s="19">
        <f>DEFINITIVO!J148</f>
        <v>43069</v>
      </c>
      <c r="K85" s="78">
        <v>9</v>
      </c>
      <c r="L85" s="586" t="s">
        <v>1076</v>
      </c>
      <c r="M85" s="608">
        <f>DEFINITIVO!M148</f>
        <v>1</v>
      </c>
      <c r="N85" s="79">
        <f t="shared" si="24"/>
        <v>1</v>
      </c>
      <c r="O85" s="78">
        <f t="shared" si="25"/>
        <v>9</v>
      </c>
      <c r="P85" s="78" t="e">
        <f>IF(J85&lt;=#REF!,O85,0)</f>
        <v>#REF!</v>
      </c>
      <c r="Q85" s="78" t="e">
        <f>IF(#REF!&gt;=J85,K85,0)</f>
        <v>#REF!</v>
      </c>
      <c r="R85" s="78"/>
      <c r="S85" s="608"/>
      <c r="T85" s="82" t="str">
        <f>DEFINITIVO!T148</f>
        <v>PLAN VIGENCIA 2016</v>
      </c>
      <c r="U85" s="608">
        <f t="shared" si="26"/>
        <v>2</v>
      </c>
      <c r="V85" s="608">
        <f t="shared" ca="1" si="27"/>
        <v>0</v>
      </c>
      <c r="W85" s="608" t="str">
        <f t="shared" ca="1" si="28"/>
        <v>CUMPLIDA</v>
      </c>
      <c r="X85" s="904"/>
    </row>
    <row r="86" spans="1:24" ht="48" hidden="1">
      <c r="A86" s="902"/>
      <c r="B86" s="903"/>
      <c r="C86" s="903"/>
      <c r="D86" s="903"/>
      <c r="E86" s="871"/>
      <c r="F86" s="144" t="s">
        <v>1082</v>
      </c>
      <c r="G86" s="586" t="s">
        <v>448</v>
      </c>
      <c r="H86" s="586">
        <v>1</v>
      </c>
      <c r="I86" s="19">
        <f>DEFINITIVO!I149</f>
        <v>43009</v>
      </c>
      <c r="J86" s="19">
        <f>DEFINITIVO!J149</f>
        <v>43069</v>
      </c>
      <c r="K86" s="78">
        <v>9</v>
      </c>
      <c r="L86" s="586" t="s">
        <v>1083</v>
      </c>
      <c r="M86" s="608">
        <f>DEFINITIVO!M149</f>
        <v>1</v>
      </c>
      <c r="N86" s="79">
        <f t="shared" si="24"/>
        <v>1</v>
      </c>
      <c r="O86" s="78">
        <f t="shared" si="25"/>
        <v>9</v>
      </c>
      <c r="P86" s="78" t="e">
        <f>IF(J86&lt;=#REF!,O86,0)</f>
        <v>#REF!</v>
      </c>
      <c r="Q86" s="78" t="e">
        <f>IF(#REF!&gt;=J86,K86,0)</f>
        <v>#REF!</v>
      </c>
      <c r="R86" s="78"/>
      <c r="S86" s="608"/>
      <c r="T86" s="82" t="str">
        <f>DEFINITIVO!T149</f>
        <v>PLAN VIGENCIA 2016</v>
      </c>
      <c r="U86" s="608">
        <f t="shared" si="26"/>
        <v>2</v>
      </c>
      <c r="V86" s="608">
        <f t="shared" ca="1" si="27"/>
        <v>0</v>
      </c>
      <c r="W86" s="608" t="str">
        <f t="shared" ca="1" si="28"/>
        <v>CUMPLIDA</v>
      </c>
      <c r="X86" s="904"/>
    </row>
    <row r="87" spans="1:24" ht="84" hidden="1">
      <c r="A87" s="902"/>
      <c r="B87" s="903"/>
      <c r="C87" s="903"/>
      <c r="D87" s="903"/>
      <c r="E87" s="597" t="s">
        <v>1119</v>
      </c>
      <c r="F87" s="144" t="s">
        <v>1120</v>
      </c>
      <c r="G87" s="586" t="s">
        <v>448</v>
      </c>
      <c r="H87" s="586">
        <v>1</v>
      </c>
      <c r="I87" s="19">
        <f>DEFINITIVO!I150</f>
        <v>43009</v>
      </c>
      <c r="J87" s="19">
        <f>DEFINITIVO!J150</f>
        <v>43069</v>
      </c>
      <c r="K87" s="78">
        <v>9</v>
      </c>
      <c r="L87" s="586" t="s">
        <v>1076</v>
      </c>
      <c r="M87" s="608">
        <f>DEFINITIVO!M150</f>
        <v>1</v>
      </c>
      <c r="N87" s="79">
        <f t="shared" si="24"/>
        <v>1</v>
      </c>
      <c r="O87" s="78">
        <f t="shared" si="25"/>
        <v>9</v>
      </c>
      <c r="P87" s="78" t="e">
        <f>IF(J87&lt;=#REF!,O87,0)</f>
        <v>#REF!</v>
      </c>
      <c r="Q87" s="78" t="e">
        <f>IF(#REF!&gt;=J87,K87,0)</f>
        <v>#REF!</v>
      </c>
      <c r="R87" s="78"/>
      <c r="S87" s="608"/>
      <c r="T87" s="82" t="str">
        <f>DEFINITIVO!T150</f>
        <v>PLAN VIGENCIA 2016</v>
      </c>
      <c r="U87" s="608">
        <f t="shared" si="26"/>
        <v>2</v>
      </c>
      <c r="V87" s="608">
        <f t="shared" ca="1" si="27"/>
        <v>0</v>
      </c>
      <c r="W87" s="608" t="str">
        <f t="shared" ca="1" si="28"/>
        <v>CUMPLIDA</v>
      </c>
      <c r="X87" s="904"/>
    </row>
    <row r="88" spans="1:24" ht="72" hidden="1">
      <c r="A88" s="902"/>
      <c r="B88" s="903"/>
      <c r="C88" s="903"/>
      <c r="D88" s="903"/>
      <c r="E88" s="597" t="s">
        <v>1121</v>
      </c>
      <c r="F88" s="144" t="s">
        <v>1084</v>
      </c>
      <c r="G88" s="586" t="s">
        <v>1085</v>
      </c>
      <c r="H88" s="586">
        <v>1</v>
      </c>
      <c r="I88" s="19">
        <f>DEFINITIVO!I151</f>
        <v>43009</v>
      </c>
      <c r="J88" s="19">
        <f>DEFINITIVO!J151</f>
        <v>43069</v>
      </c>
      <c r="K88" s="78">
        <v>9</v>
      </c>
      <c r="L88" s="586" t="s">
        <v>1083</v>
      </c>
      <c r="M88" s="608">
        <f>DEFINITIVO!M151</f>
        <v>1</v>
      </c>
      <c r="N88" s="79">
        <f t="shared" si="24"/>
        <v>1</v>
      </c>
      <c r="O88" s="78">
        <f t="shared" si="25"/>
        <v>9</v>
      </c>
      <c r="P88" s="78" t="e">
        <f>IF(J88&lt;=#REF!,O88,0)</f>
        <v>#REF!</v>
      </c>
      <c r="Q88" s="78" t="e">
        <f>IF(#REF!&gt;=J88,K88,0)</f>
        <v>#REF!</v>
      </c>
      <c r="R88" s="78"/>
      <c r="S88" s="608"/>
      <c r="T88" s="82" t="str">
        <f>DEFINITIVO!T151</f>
        <v>PLAN VIGENCIA 2016
20174000494331 del 17/11/2017.</v>
      </c>
      <c r="U88" s="608">
        <f t="shared" si="26"/>
        <v>2</v>
      </c>
      <c r="V88" s="608">
        <f t="shared" ca="1" si="27"/>
        <v>0</v>
      </c>
      <c r="W88" s="608" t="str">
        <f t="shared" ca="1" si="28"/>
        <v>CUMPLIDA</v>
      </c>
      <c r="X88" s="904"/>
    </row>
    <row r="89" spans="1:24" ht="60" hidden="1">
      <c r="A89" s="876"/>
      <c r="B89" s="897"/>
      <c r="C89" s="897"/>
      <c r="D89" s="897"/>
      <c r="E89" s="597" t="s">
        <v>1086</v>
      </c>
      <c r="F89" s="597" t="s">
        <v>1087</v>
      </c>
      <c r="G89" s="586" t="s">
        <v>1088</v>
      </c>
      <c r="H89" s="586">
        <v>1</v>
      </c>
      <c r="I89" s="19">
        <f>DEFINITIVO!I152</f>
        <v>43132</v>
      </c>
      <c r="J89" s="19">
        <f>DEFINITIVO!J152</f>
        <v>43160</v>
      </c>
      <c r="K89" s="78">
        <v>9</v>
      </c>
      <c r="L89" s="586" t="s">
        <v>1083</v>
      </c>
      <c r="M89" s="608">
        <f>DEFINITIVO!M152</f>
        <v>1</v>
      </c>
      <c r="N89" s="79">
        <f t="shared" si="24"/>
        <v>1</v>
      </c>
      <c r="O89" s="78">
        <f t="shared" si="25"/>
        <v>9</v>
      </c>
      <c r="P89" s="78" t="e">
        <f>IF(J89&lt;=#REF!,O89,0)</f>
        <v>#REF!</v>
      </c>
      <c r="Q89" s="78" t="e">
        <f>IF(#REF!&gt;=J89,K89,0)</f>
        <v>#REF!</v>
      </c>
      <c r="R89" s="78"/>
      <c r="S89" s="608"/>
      <c r="T89" s="82" t="str">
        <f>DEFINITIVO!T152</f>
        <v>PLAN VIGENCIA 2016
Mediante el oficio MT 20184020144611 de fecha 16 de abril de 2018, se solicita al Señor Contralor Delegado del Sector de Infraestructura, la programación de la reunión que contempla el Plan de Mejoramiento de la Auditoria 2016</v>
      </c>
      <c r="U89" s="608">
        <f t="shared" si="26"/>
        <v>2</v>
      </c>
      <c r="V89" s="608">
        <f t="shared" ca="1" si="27"/>
        <v>0</v>
      </c>
      <c r="W89" s="608" t="str">
        <f t="shared" ca="1" si="28"/>
        <v>CUMPLIDA</v>
      </c>
      <c r="X89" s="905"/>
    </row>
    <row r="90" spans="1:24" ht="318.75" customHeight="1">
      <c r="A90" s="576">
        <v>17</v>
      </c>
      <c r="B90" s="585" t="s">
        <v>825</v>
      </c>
      <c r="C90" s="585" t="s">
        <v>48</v>
      </c>
      <c r="D90" s="573" t="s">
        <v>821</v>
      </c>
      <c r="E90" s="574" t="s">
        <v>822</v>
      </c>
      <c r="F90" s="574" t="s">
        <v>823</v>
      </c>
      <c r="G90" s="213" t="s">
        <v>824</v>
      </c>
      <c r="H90" s="577">
        <v>12</v>
      </c>
      <c r="I90" s="205">
        <f>DEFINITIVO!I153</f>
        <v>43025</v>
      </c>
      <c r="J90" s="205">
        <f>DEFINITIVO!J153</f>
        <v>43390</v>
      </c>
      <c r="K90" s="215">
        <f t="shared" ref="K90:K103" si="31">(+J90-I90)/7</f>
        <v>52.142857142857146</v>
      </c>
      <c r="L90" s="578" t="s">
        <v>1099</v>
      </c>
      <c r="M90" s="578">
        <f>DEFINITIVO!M153</f>
        <v>12</v>
      </c>
      <c r="N90" s="194">
        <f t="shared" si="24"/>
        <v>1</v>
      </c>
      <c r="O90" s="192">
        <f t="shared" si="25"/>
        <v>52.142857142857146</v>
      </c>
      <c r="P90" s="192" t="e">
        <f>IF(J90&lt;=#REF!,O90,0)</f>
        <v>#REF!</v>
      </c>
      <c r="Q90" s="192" t="e">
        <f>IF(#REF!&gt;=J90,K90,0)</f>
        <v>#REF!</v>
      </c>
      <c r="R90" s="192"/>
      <c r="S90" s="578"/>
      <c r="T90" s="610" t="str">
        <f>DEFINITIVO!T153</f>
        <v xml:space="preserve">
PLAN VIGENCIA 2016
20181101   Rad. 20182100167743
Se presenta avance del 100%, habiéndose realizado 12 reuniones interinstitucionales, correspondientes a las ciudades de Cali, Pereira, Medellín, Cartagena, Bucaramanga, Barranquilla y Transmilenio Bogotá.</v>
      </c>
      <c r="U90" s="578">
        <f t="shared" si="26"/>
        <v>2</v>
      </c>
      <c r="V90" s="578">
        <f t="shared" ca="1" si="27"/>
        <v>0</v>
      </c>
      <c r="W90" s="578" t="str">
        <f t="shared" ca="1" si="28"/>
        <v>CUMPLIDA</v>
      </c>
      <c r="X90" s="578" t="str">
        <f ca="1">IF(W90="CUMPLIDA","CUMPLIDA",IF(W90="EN TERMINO","EN TERMINO","VENCIDA"))</f>
        <v>CUMPLIDA</v>
      </c>
    </row>
    <row r="91" spans="1:24" ht="408" customHeight="1">
      <c r="A91" s="577">
        <v>18</v>
      </c>
      <c r="B91" s="216" t="s">
        <v>827</v>
      </c>
      <c r="C91" s="574" t="s">
        <v>48</v>
      </c>
      <c r="D91" s="574" t="s">
        <v>821</v>
      </c>
      <c r="E91" s="574" t="s">
        <v>822</v>
      </c>
      <c r="F91" s="574" t="s">
        <v>823</v>
      </c>
      <c r="G91" s="213" t="s">
        <v>824</v>
      </c>
      <c r="H91" s="213">
        <v>12</v>
      </c>
      <c r="I91" s="205">
        <f>DEFINITIVO!I154</f>
        <v>43025</v>
      </c>
      <c r="J91" s="205">
        <f>DEFINITIVO!J154</f>
        <v>43390</v>
      </c>
      <c r="K91" s="215">
        <f t="shared" si="31"/>
        <v>52.142857142857146</v>
      </c>
      <c r="L91" s="578" t="s">
        <v>1099</v>
      </c>
      <c r="M91" s="578">
        <f>DEFINITIVO!M154</f>
        <v>12</v>
      </c>
      <c r="N91" s="194">
        <f t="shared" si="24"/>
        <v>1</v>
      </c>
      <c r="O91" s="192">
        <f t="shared" si="25"/>
        <v>52.142857142857146</v>
      </c>
      <c r="P91" s="192" t="e">
        <f>IF(J91&lt;=#REF!,O91,0)</f>
        <v>#REF!</v>
      </c>
      <c r="Q91" s="192" t="e">
        <f>IF(#REF!&gt;=J91,K91,0)</f>
        <v>#REF!</v>
      </c>
      <c r="R91" s="192"/>
      <c r="S91" s="578"/>
      <c r="T91" s="610" t="str">
        <f>DEFINITIVO!T154</f>
        <v xml:space="preserve">
PLAN VIGENCIA 2016
20181101   Rad. 20182100167743
Se presenta avance del 100%, habiéndose realizado 12 reuniones interinstitucionales, correspondientes a las ciudades de Cali, Pereira, Medellín, Cartagena, Bucaramanga, Barranquilla y Transmilenio Bogotá.</v>
      </c>
      <c r="U91" s="578">
        <f t="shared" si="26"/>
        <v>2</v>
      </c>
      <c r="V91" s="578">
        <f t="shared" ca="1" si="27"/>
        <v>0</v>
      </c>
      <c r="W91" s="578" t="str">
        <f t="shared" ca="1" si="28"/>
        <v>CUMPLIDA</v>
      </c>
      <c r="X91" s="578" t="str">
        <f ca="1">IF(W91="CUMPLIDA","CUMPLIDA",IF(W91="EN TERMINO","EN TERMINO","VENCIDA"))</f>
        <v>CUMPLIDA</v>
      </c>
    </row>
    <row r="92" spans="1:24" ht="287.25" customHeight="1">
      <c r="A92" s="577">
        <v>19</v>
      </c>
      <c r="B92" s="216" t="s">
        <v>1089</v>
      </c>
      <c r="C92" s="574" t="s">
        <v>48</v>
      </c>
      <c r="D92" s="574" t="s">
        <v>821</v>
      </c>
      <c r="E92" s="574" t="s">
        <v>822</v>
      </c>
      <c r="F92" s="574" t="s">
        <v>823</v>
      </c>
      <c r="G92" s="213" t="s">
        <v>824</v>
      </c>
      <c r="H92" s="213">
        <v>2</v>
      </c>
      <c r="I92" s="205">
        <f>DEFINITIVO!I155</f>
        <v>43025</v>
      </c>
      <c r="J92" s="205">
        <f>DEFINITIVO!J155</f>
        <v>43281</v>
      </c>
      <c r="K92" s="215">
        <f t="shared" si="31"/>
        <v>36.571428571428569</v>
      </c>
      <c r="L92" s="578" t="s">
        <v>1099</v>
      </c>
      <c r="M92" s="578">
        <f>DEFINITIVO!M155</f>
        <v>2</v>
      </c>
      <c r="N92" s="194">
        <f t="shared" si="24"/>
        <v>1</v>
      </c>
      <c r="O92" s="192">
        <f t="shared" si="25"/>
        <v>36.571428571428569</v>
      </c>
      <c r="P92" s="192" t="e">
        <f>IF(J92&lt;=#REF!,O92,0)</f>
        <v>#REF!</v>
      </c>
      <c r="Q92" s="192" t="e">
        <f>IF(#REF!&gt;=J92,K92,0)</f>
        <v>#REF!</v>
      </c>
      <c r="R92" s="192"/>
      <c r="S92" s="578"/>
      <c r="T92" s="610" t="str">
        <f>DEFINITIVO!T155</f>
        <v xml:space="preserve">PLAN VIGENCIA 2016
20180706. Se realizo reunión de seguimiento con AMABLE EICE, Ente Gestor del Sistema Estrategico de Transporte Público el 29 de junio. Ademas se realizó reunión de seguimeinto DNP, Superintendencia y Ministerio de Transporte el 22 de mayo.
Se elaboró el cronograma para la realización de las reuniones. </v>
      </c>
      <c r="U92" s="578">
        <f t="shared" si="26"/>
        <v>2</v>
      </c>
      <c r="V92" s="578">
        <f t="shared" ca="1" si="27"/>
        <v>0</v>
      </c>
      <c r="W92" s="578" t="str">
        <f t="shared" ca="1" si="28"/>
        <v>CUMPLIDA</v>
      </c>
      <c r="X92" s="578" t="str">
        <f ca="1">IF(W92="CUMPLIDA","CUMPLIDA",IF(W92="EN TERMINO","EN TERMINO","VENCIDA"))</f>
        <v>CUMPLIDA</v>
      </c>
    </row>
    <row r="93" spans="1:24" ht="135">
      <c r="A93" s="690">
        <v>20</v>
      </c>
      <c r="B93" s="704" t="s">
        <v>828</v>
      </c>
      <c r="C93" s="688" t="s">
        <v>48</v>
      </c>
      <c r="D93" s="688" t="s">
        <v>821</v>
      </c>
      <c r="E93" s="582" t="s">
        <v>826</v>
      </c>
      <c r="F93" s="582" t="s">
        <v>882</v>
      </c>
      <c r="G93" s="213" t="s">
        <v>883</v>
      </c>
      <c r="H93" s="213">
        <v>3</v>
      </c>
      <c r="I93" s="205">
        <f>DEFINITIVO!I156</f>
        <v>43252</v>
      </c>
      <c r="J93" s="205">
        <f>DEFINITIVO!J156</f>
        <v>43465</v>
      </c>
      <c r="K93" s="215">
        <f t="shared" si="31"/>
        <v>30.428571428571427</v>
      </c>
      <c r="L93" s="578" t="s">
        <v>1106</v>
      </c>
      <c r="M93" s="578">
        <f>DEFINITIVO!M156</f>
        <v>3</v>
      </c>
      <c r="N93" s="194">
        <f t="shared" si="24"/>
        <v>1</v>
      </c>
      <c r="O93" s="192">
        <f t="shared" si="25"/>
        <v>30.428571428571427</v>
      </c>
      <c r="P93" s="192" t="e">
        <f>IF(J93&lt;=#REF!,O93,0)</f>
        <v>#REF!</v>
      </c>
      <c r="Q93" s="192" t="e">
        <f>IF(#REF!&gt;=J93,K93,0)</f>
        <v>#REF!</v>
      </c>
      <c r="R93" s="192"/>
      <c r="S93" s="578"/>
      <c r="T93" s="610" t="str">
        <f>DEFINITIVO!T156</f>
        <v>PLAN VIGENCIA 2016
20181130 Rad. 20182100186343
Se presenta avance del 100% relacionado con la aprobación avante SETP Pasto, SETP Santa Marta y SETP de Sincelejo. De presentarse solicitudes de otros entes gestores  se seguirán revisando  de acuerdo con lo estipulado en el documento conpes 3896 del 2017.</v>
      </c>
      <c r="U93" s="578">
        <f t="shared" si="26"/>
        <v>2</v>
      </c>
      <c r="V93" s="578">
        <f t="shared" ca="1" si="27"/>
        <v>0</v>
      </c>
      <c r="W93" s="578" t="str">
        <f t="shared" ca="1" si="28"/>
        <v>CUMPLIDA</v>
      </c>
      <c r="X93" s="692" t="str">
        <f ca="1">IF(W93&amp;W94="CUMPLIDA","CUMPLIDA",IF(OR(W93="VENCIDA",W94="VENCIDA"),"VENCIDA",IF(U93+U94=4,"CUMPLIDA","EN TERMINO")))</f>
        <v>CUMPLIDA</v>
      </c>
    </row>
    <row r="94" spans="1:24" ht="105">
      <c r="A94" s="691"/>
      <c r="B94" s="705"/>
      <c r="C94" s="689"/>
      <c r="D94" s="689"/>
      <c r="E94" s="574" t="s">
        <v>822</v>
      </c>
      <c r="F94" s="574" t="s">
        <v>823</v>
      </c>
      <c r="G94" s="213" t="s">
        <v>824</v>
      </c>
      <c r="H94" s="577">
        <v>12</v>
      </c>
      <c r="I94" s="205">
        <f>DEFINITIVO!I157</f>
        <v>43025</v>
      </c>
      <c r="J94" s="205">
        <f>DEFINITIVO!J157</f>
        <v>43390</v>
      </c>
      <c r="K94" s="215">
        <f t="shared" si="31"/>
        <v>52.142857142857146</v>
      </c>
      <c r="L94" s="578" t="s">
        <v>1106</v>
      </c>
      <c r="M94" s="578">
        <f>DEFINITIVO!M157</f>
        <v>12</v>
      </c>
      <c r="N94" s="194">
        <f t="shared" si="24"/>
        <v>1</v>
      </c>
      <c r="O94" s="192">
        <f t="shared" si="25"/>
        <v>52.142857142857146</v>
      </c>
      <c r="P94" s="192" t="e">
        <f>IF(J94&lt;=#REF!,O94,0)</f>
        <v>#REF!</v>
      </c>
      <c r="Q94" s="192" t="e">
        <f>IF(#REF!&gt;=J94,K94,0)</f>
        <v>#REF!</v>
      </c>
      <c r="R94" s="192"/>
      <c r="S94" s="578"/>
      <c r="T94" s="610" t="str">
        <f>DEFINITIVO!T157</f>
        <v xml:space="preserve">
PLAN VIGENCIA 2016
20181101   Rad. 20182100167743
Se presenta avance del 100%, habiéndose realizado 12 reuniones interinstitucionales, correspondientes a las ciudades de Cali, Pereira, Medellín, Cartagena, Bucaramanga, Barranquilla y Transmilenio Bogotá.</v>
      </c>
      <c r="U94" s="578">
        <f t="shared" si="26"/>
        <v>2</v>
      </c>
      <c r="V94" s="578">
        <f t="shared" ca="1" si="27"/>
        <v>0</v>
      </c>
      <c r="W94" s="578" t="str">
        <f t="shared" ca="1" si="28"/>
        <v>CUMPLIDA</v>
      </c>
      <c r="X94" s="692"/>
    </row>
    <row r="95" spans="1:24" ht="150" hidden="1">
      <c r="A95" s="756">
        <v>24</v>
      </c>
      <c r="B95" s="759" t="s">
        <v>1090</v>
      </c>
      <c r="C95" s="759" t="s">
        <v>798</v>
      </c>
      <c r="D95" s="759" t="s">
        <v>799</v>
      </c>
      <c r="E95" s="759" t="s">
        <v>886</v>
      </c>
      <c r="F95" s="221" t="s">
        <v>887</v>
      </c>
      <c r="G95" s="222" t="s">
        <v>576</v>
      </c>
      <c r="H95" s="222">
        <v>6</v>
      </c>
      <c r="I95" s="205">
        <f>DEFINITIVO!I167</f>
        <v>43003</v>
      </c>
      <c r="J95" s="205">
        <f>DEFINITIVO!J167</f>
        <v>43099</v>
      </c>
      <c r="K95" s="192">
        <f t="shared" si="31"/>
        <v>13.714285714285714</v>
      </c>
      <c r="L95" s="224" t="s">
        <v>806</v>
      </c>
      <c r="M95" s="578">
        <f>DEFINITIVO!M167</f>
        <v>6</v>
      </c>
      <c r="N95" s="194">
        <f t="shared" si="24"/>
        <v>1</v>
      </c>
      <c r="O95" s="192">
        <f t="shared" si="25"/>
        <v>13.714285714285714</v>
      </c>
      <c r="P95" s="192" t="e">
        <f>IF(J95&lt;=#REF!,O95,0)</f>
        <v>#REF!</v>
      </c>
      <c r="Q95" s="192" t="e">
        <f>IF(#REF!&gt;=J95,K95,0)</f>
        <v>#REF!</v>
      </c>
      <c r="R95" s="192"/>
      <c r="S95" s="578"/>
      <c r="T95" s="610" t="str">
        <f>DEFINITIVO!T167</f>
        <v>PLAN VIGENCIA 2016
Se actualiza de acuerdo al correo electrónico del  29 de diciembre de 2017. 6
 mesas de trabajo con las dependencias de MT y MINTIC ue se realizaron en las fechas 8 de septiembre, 10, 20, 27 de octubre, 7, 17 de noviembre y 1 de diciembre de 2017 con el acompañamiento de CINTEL en representación de MINTIC, con delegados del Ministerio y  las entidades adscritas al Sector .</v>
      </c>
      <c r="U95" s="578">
        <f t="shared" si="26"/>
        <v>2</v>
      </c>
      <c r="V95" s="578">
        <f t="shared" ca="1" si="27"/>
        <v>0</v>
      </c>
      <c r="W95" s="578" t="str">
        <f t="shared" ca="1" si="28"/>
        <v>CUMPLIDA</v>
      </c>
      <c r="X95" s="692" t="str">
        <f ca="1">IF(W95&amp;W96&amp;W97="CUMPLIDA","CUMPLIDA",IF(OR(W95="VENCIDA",W96="VENCIDA",W97="VENCIDA"),"VENCIDA",IF(U95+U96+U97=6,"CUMPLIDA","EN TERMINO")))</f>
        <v>CUMPLIDA</v>
      </c>
    </row>
    <row r="96" spans="1:24" ht="105" hidden="1">
      <c r="A96" s="757"/>
      <c r="B96" s="760"/>
      <c r="C96" s="760"/>
      <c r="D96" s="760"/>
      <c r="E96" s="760"/>
      <c r="F96" s="221" t="s">
        <v>888</v>
      </c>
      <c r="G96" s="222" t="s">
        <v>889</v>
      </c>
      <c r="H96" s="222">
        <v>1</v>
      </c>
      <c r="I96" s="205">
        <f>DEFINITIVO!I168</f>
        <v>43003</v>
      </c>
      <c r="J96" s="205">
        <f>DEFINITIVO!J168</f>
        <v>43099</v>
      </c>
      <c r="K96" s="192">
        <f t="shared" si="31"/>
        <v>13.714285714285714</v>
      </c>
      <c r="L96" s="224" t="s">
        <v>1107</v>
      </c>
      <c r="M96" s="578">
        <f>DEFINITIVO!M168</f>
        <v>1</v>
      </c>
      <c r="N96" s="194">
        <f t="shared" si="24"/>
        <v>1</v>
      </c>
      <c r="O96" s="192">
        <f t="shared" si="25"/>
        <v>13.714285714285714</v>
      </c>
      <c r="P96" s="192" t="e">
        <f>IF(J96&lt;=#REF!,O96,0)</f>
        <v>#REF!</v>
      </c>
      <c r="Q96" s="192" t="e">
        <f>IF(#REF!&gt;=J96,K96,0)</f>
        <v>#REF!</v>
      </c>
      <c r="R96" s="192"/>
      <c r="S96" s="578"/>
      <c r="T96" s="610" t="str">
        <f>DEFINITIVO!T168</f>
        <v>PLAN VIGENCIA 2016
1  Pliego para la consultoria de la Arquitectura Empresarial.  Se actualiza de acuerdo al correo electrónico del  29 de diciembre de 2017. Se elaboraron los documentos de estudios previo, análisis del sector, plliego de condiciones y se anexaron 3 cotizaciones</v>
      </c>
      <c r="U96" s="578">
        <f t="shared" si="26"/>
        <v>2</v>
      </c>
      <c r="V96" s="578">
        <f t="shared" ca="1" si="27"/>
        <v>0</v>
      </c>
      <c r="W96" s="578" t="str">
        <f t="shared" ca="1" si="28"/>
        <v>CUMPLIDA</v>
      </c>
      <c r="X96" s="692"/>
    </row>
    <row r="97" spans="1:24" ht="99.75" hidden="1">
      <c r="A97" s="758"/>
      <c r="B97" s="761"/>
      <c r="C97" s="761"/>
      <c r="D97" s="761"/>
      <c r="E97" s="761"/>
      <c r="F97" s="225" t="s">
        <v>800</v>
      </c>
      <c r="G97" s="224" t="s">
        <v>801</v>
      </c>
      <c r="H97" s="222">
        <v>1</v>
      </c>
      <c r="I97" s="205">
        <f>DEFINITIVO!I169</f>
        <v>43003</v>
      </c>
      <c r="J97" s="205">
        <f>DEFINITIVO!J169</f>
        <v>43099</v>
      </c>
      <c r="K97" s="192">
        <f t="shared" si="31"/>
        <v>13.714285714285714</v>
      </c>
      <c r="L97" s="224" t="s">
        <v>1108</v>
      </c>
      <c r="M97" s="578">
        <f>DEFINITIVO!M169</f>
        <v>1</v>
      </c>
      <c r="N97" s="194">
        <f t="shared" si="24"/>
        <v>1</v>
      </c>
      <c r="O97" s="192">
        <f t="shared" si="25"/>
        <v>13.714285714285714</v>
      </c>
      <c r="P97" s="192" t="e">
        <f>IF(J97&lt;=#REF!,O97,0)</f>
        <v>#REF!</v>
      </c>
      <c r="Q97" s="192" t="e">
        <f>IF(#REF!&gt;=J97,K97,0)</f>
        <v>#REF!</v>
      </c>
      <c r="R97" s="192"/>
      <c r="S97" s="578"/>
      <c r="T97" s="610" t="str">
        <f>DEFINITIVO!T169</f>
        <v>PLAN VIGENCIA 2016
Se tiene "Informe de Diagnóstico de Tecnologias de la Información" remitido a la Oficina Asesora de Planeación mediante Memorando No. 20174020225583 del 29 de Diciembre por el Asesor Técnico de ITS.</v>
      </c>
      <c r="U97" s="578">
        <f t="shared" si="26"/>
        <v>2</v>
      </c>
      <c r="V97" s="578">
        <f t="shared" ca="1" si="27"/>
        <v>0</v>
      </c>
      <c r="W97" s="578" t="str">
        <f t="shared" ca="1" si="28"/>
        <v>CUMPLIDA</v>
      </c>
      <c r="X97" s="692"/>
    </row>
    <row r="98" spans="1:24" ht="75" hidden="1">
      <c r="A98" s="756">
        <v>25</v>
      </c>
      <c r="B98" s="759" t="s">
        <v>1868</v>
      </c>
      <c r="C98" s="759" t="s">
        <v>699</v>
      </c>
      <c r="D98" s="759" t="s">
        <v>700</v>
      </c>
      <c r="E98" s="759" t="s">
        <v>1122</v>
      </c>
      <c r="F98" s="759" t="s">
        <v>802</v>
      </c>
      <c r="G98" s="224" t="s">
        <v>803</v>
      </c>
      <c r="H98" s="222">
        <v>1</v>
      </c>
      <c r="I98" s="205">
        <f>DEFINITIVO!I170</f>
        <v>43003</v>
      </c>
      <c r="J98" s="205">
        <f>DEFINITIVO!J170</f>
        <v>43099</v>
      </c>
      <c r="K98" s="192">
        <f t="shared" si="31"/>
        <v>13.714285714285714</v>
      </c>
      <c r="L98" s="224" t="s">
        <v>806</v>
      </c>
      <c r="M98" s="578">
        <f>DEFINITIVO!M170</f>
        <v>1</v>
      </c>
      <c r="N98" s="194">
        <f t="shared" si="24"/>
        <v>1</v>
      </c>
      <c r="O98" s="192">
        <f t="shared" si="25"/>
        <v>13.714285714285714</v>
      </c>
      <c r="P98" s="192" t="e">
        <f>IF(J98&lt;=#REF!,O98,0)</f>
        <v>#REF!</v>
      </c>
      <c r="Q98" s="192" t="e">
        <f>IF(#REF!&gt;=J98,K98,0)</f>
        <v>#REF!</v>
      </c>
      <c r="R98" s="192"/>
      <c r="S98" s="578"/>
      <c r="T98" s="610" t="str">
        <f>DEFINITIVO!T170</f>
        <v>PLAN VIGENCIA 2016
Documento de Nombramiento. Mediante Memorando No. 20171200377751 del 14 de septiembre de 2017 se informo a MINTIC la designación del CIO del Ministerio.</v>
      </c>
      <c r="U98" s="578">
        <f t="shared" si="26"/>
        <v>2</v>
      </c>
      <c r="V98" s="578">
        <f t="shared" ca="1" si="27"/>
        <v>0</v>
      </c>
      <c r="W98" s="578" t="str">
        <f t="shared" ca="1" si="28"/>
        <v>CUMPLIDA</v>
      </c>
      <c r="X98" s="692" t="str">
        <f ca="1">IF(W98&amp;W99&amp;W100="CUMPLIDA","CUMPLIDA",IF(OR(W98="VENCIDA",W99="VENCIDA",W100="VENCIDA"),"VENCIDA",IF(U98+U99+U100=6,"CUMPLIDA","EN TERMINO")))</f>
        <v>CUMPLIDA</v>
      </c>
    </row>
    <row r="99" spans="1:24" ht="128.25" hidden="1">
      <c r="A99" s="757"/>
      <c r="B99" s="760"/>
      <c r="C99" s="760"/>
      <c r="D99" s="760"/>
      <c r="E99" s="760"/>
      <c r="F99" s="760"/>
      <c r="G99" s="224" t="s">
        <v>804</v>
      </c>
      <c r="H99" s="222">
        <v>1</v>
      </c>
      <c r="I99" s="205">
        <f>DEFINITIVO!I171</f>
        <v>43003</v>
      </c>
      <c r="J99" s="205">
        <f>DEFINITIVO!J171</f>
        <v>43099</v>
      </c>
      <c r="K99" s="192">
        <f t="shared" si="31"/>
        <v>13.714285714285714</v>
      </c>
      <c r="L99" s="224" t="s">
        <v>701</v>
      </c>
      <c r="M99" s="578">
        <f>DEFINITIVO!M171</f>
        <v>1</v>
      </c>
      <c r="N99" s="194">
        <f t="shared" si="24"/>
        <v>1</v>
      </c>
      <c r="O99" s="192">
        <f t="shared" si="25"/>
        <v>13.714285714285714</v>
      </c>
      <c r="P99" s="192" t="e">
        <f>IF(J99&lt;=#REF!,O99,0)</f>
        <v>#REF!</v>
      </c>
      <c r="Q99" s="192" t="e">
        <f>IF(#REF!&gt;=J99,K99,0)</f>
        <v>#REF!</v>
      </c>
      <c r="R99" s="192"/>
      <c r="S99" s="578"/>
      <c r="T99" s="610" t="str">
        <f>DEFINITIVO!T171</f>
        <v>PLAN VIGENCIA 2016
Mediante correo electrónico del 4 de Enero de 2018 MinTIC envió los documentos y productos finales del acompañamiento de arquitectura sectorial.</v>
      </c>
      <c r="U99" s="578">
        <f t="shared" si="26"/>
        <v>2</v>
      </c>
      <c r="V99" s="578">
        <f t="shared" ca="1" si="27"/>
        <v>0</v>
      </c>
      <c r="W99" s="578" t="str">
        <f t="shared" ca="1" si="28"/>
        <v>CUMPLIDA</v>
      </c>
      <c r="X99" s="692"/>
    </row>
    <row r="100" spans="1:24" ht="180" hidden="1">
      <c r="A100" s="758"/>
      <c r="B100" s="761"/>
      <c r="C100" s="761"/>
      <c r="D100" s="761"/>
      <c r="E100" s="761"/>
      <c r="F100" s="761"/>
      <c r="G100" s="224" t="s">
        <v>805</v>
      </c>
      <c r="H100" s="222">
        <v>1</v>
      </c>
      <c r="I100" s="205">
        <f>DEFINITIVO!I172</f>
        <v>43003</v>
      </c>
      <c r="J100" s="205">
        <f>DEFINITIVO!J172</f>
        <v>43099</v>
      </c>
      <c r="K100" s="192">
        <f t="shared" si="31"/>
        <v>13.714285714285714</v>
      </c>
      <c r="L100" s="224" t="s">
        <v>1109</v>
      </c>
      <c r="M100" s="578">
        <f>DEFINITIVO!M172</f>
        <v>1</v>
      </c>
      <c r="N100" s="194">
        <f t="shared" si="24"/>
        <v>1</v>
      </c>
      <c r="O100" s="192">
        <f t="shared" si="25"/>
        <v>13.714285714285714</v>
      </c>
      <c r="P100" s="192" t="e">
        <f>IF(J100&lt;=#REF!,O100,0)</f>
        <v>#REF!</v>
      </c>
      <c r="Q100" s="192" t="e">
        <f>IF(#REF!&gt;=J100,K100,0)</f>
        <v>#REF!</v>
      </c>
      <c r="R100" s="192"/>
      <c r="S100" s="578"/>
      <c r="T100" s="610" t="str">
        <f>DEFINITIVO!T172</f>
        <v xml:space="preserve">PLAN VIGENCIA 2016
El Ministerio adelanto el proceso  SGSI- CM-257- del 2017 donde se incluía las funciones de un oficial de seguridad; dado quelos proponontes incurrieron en errores en la presentación de la propuesta económica el proceso se declaró desierto, sin el tiempo necesario para iniciar un nuevo proceso,  ante lo cual, se asignó talento humano mediante el contrato 748 de 2017 del Ministerio de Transporte quien definió un plan de acción a ejecutar por partre del Ministerio de Transporte. </v>
      </c>
      <c r="U100" s="578">
        <f t="shared" si="26"/>
        <v>2</v>
      </c>
      <c r="V100" s="578">
        <f t="shared" ca="1" si="27"/>
        <v>0</v>
      </c>
      <c r="W100" s="578" t="str">
        <f t="shared" ca="1" si="28"/>
        <v>CUMPLIDA</v>
      </c>
      <c r="X100" s="692"/>
    </row>
    <row r="101" spans="1:24" ht="375" hidden="1">
      <c r="A101" s="766">
        <v>36</v>
      </c>
      <c r="B101" s="688" t="s">
        <v>1340</v>
      </c>
      <c r="C101" s="688" t="s">
        <v>48</v>
      </c>
      <c r="D101" s="688" t="s">
        <v>953</v>
      </c>
      <c r="E101" s="688" t="s">
        <v>1041</v>
      </c>
      <c r="F101" s="574" t="s">
        <v>954</v>
      </c>
      <c r="G101" s="213" t="s">
        <v>207</v>
      </c>
      <c r="H101" s="213">
        <v>2</v>
      </c>
      <c r="I101" s="205">
        <f>DEFINITIVO!I208</f>
        <v>43009</v>
      </c>
      <c r="J101" s="205">
        <f>DEFINITIVO!J208</f>
        <v>43038</v>
      </c>
      <c r="K101" s="192">
        <f t="shared" si="31"/>
        <v>4.1428571428571432</v>
      </c>
      <c r="L101" s="578" t="s">
        <v>955</v>
      </c>
      <c r="M101" s="578">
        <f>DEFINITIVO!M208</f>
        <v>2</v>
      </c>
      <c r="N101" s="194">
        <f t="shared" si="24"/>
        <v>1</v>
      </c>
      <c r="O101" s="192">
        <f t="shared" si="25"/>
        <v>4.1428571428571432</v>
      </c>
      <c r="P101" s="192" t="e">
        <f>IF(J101&lt;=#REF!,O101,0)</f>
        <v>#REF!</v>
      </c>
      <c r="Q101" s="192" t="e">
        <f>IF(#REF!&gt;=J101,K101,0)</f>
        <v>#REF!</v>
      </c>
      <c r="R101" s="192"/>
      <c r="S101" s="578"/>
      <c r="T101" s="610" t="str">
        <f>DEFINITIVO!T208</f>
        <v>PLAN VIGENCIA 2016
Mediante memorando N. 20173290145403 de septiembre 11 de 2017 suscrito por la coordinadora del grupo de Ingresos y Cartera solicita información a la Abogada de la Dirección Territorial de Risaralda sobre el proceso ejecutivo contra MULTIOBRAS. Y mediante memorando N. 20173290149953 de Septiembre 18 de 2017 suscrito por el Subdirector Administrativo y Financiero se solicita a la oficina de Jurídica se realice acciones necesarias para recuperar los vehículos toda vez que el contrato y la deuda existen contra MULTIOBRAS. Dicha solicitud  a la oficina de Jurídica es reiterada mediante memorando N. 20173290180733 de octubre 30 de 2017. 
Se envió memorando 20173290145403 del 11 de septiembre de 2017 a la Dirección Territorial de Risaralda, quien dio respuesta con memorando 20173660001503 del 15 de septiembre de 2017.
Se envió memorando 20173290149953 del 18 de septiembre de 2017  al Jefe de la Oficina Juridica y mediante memorandos 20173290180733 del 30 de octubre de 2017 y 20173290223683 de Diciembre 28 de 2017 se reitera lo solicitado</v>
      </c>
      <c r="U101" s="578">
        <f t="shared" si="26"/>
        <v>2</v>
      </c>
      <c r="V101" s="578">
        <f t="shared" ca="1" si="27"/>
        <v>0</v>
      </c>
      <c r="W101" s="578" t="str">
        <f t="shared" ca="1" si="28"/>
        <v>CUMPLIDA</v>
      </c>
      <c r="X101" s="692" t="str">
        <f ca="1">IF(W101&amp;W102&amp;W103="CUMPLIDA","CUMPLIDA",IF(OR(W101="VENCIDA",W102="VENCIDA",W103="VENCIDA"),"VENCIDA",IF(U101+U102+U103=6,"CUMPLIDA","EN TERMINO")))</f>
        <v>CUMPLIDA</v>
      </c>
    </row>
    <row r="102" spans="1:24" ht="90" hidden="1">
      <c r="A102" s="767"/>
      <c r="B102" s="696"/>
      <c r="C102" s="696"/>
      <c r="D102" s="696"/>
      <c r="E102" s="696"/>
      <c r="F102" s="574" t="s">
        <v>1110</v>
      </c>
      <c r="G102" s="213" t="s">
        <v>1095</v>
      </c>
      <c r="H102" s="213">
        <v>2</v>
      </c>
      <c r="I102" s="205">
        <f>DEFINITIVO!I209</f>
        <v>43038</v>
      </c>
      <c r="J102" s="205">
        <f>DEFINITIVO!J209</f>
        <v>43190</v>
      </c>
      <c r="K102" s="192">
        <f t="shared" si="31"/>
        <v>21.714285714285715</v>
      </c>
      <c r="L102" s="578" t="s">
        <v>1096</v>
      </c>
      <c r="M102" s="578">
        <f>DEFINITIVO!M209</f>
        <v>2</v>
      </c>
      <c r="N102" s="194">
        <f t="shared" si="24"/>
        <v>1</v>
      </c>
      <c r="O102" s="192">
        <f t="shared" si="25"/>
        <v>21.714285714285715</v>
      </c>
      <c r="P102" s="192" t="e">
        <f>IF(J102&lt;=#REF!,O102,0)</f>
        <v>#REF!</v>
      </c>
      <c r="Q102" s="192" t="e">
        <f>IF(#REF!&gt;=J102,K102,0)</f>
        <v>#REF!</v>
      </c>
      <c r="R102" s="192"/>
      <c r="S102" s="578"/>
      <c r="T102" s="610" t="str">
        <f>DEFINITIVO!T209</f>
        <v>PLAN VIGENCIA 2016
22 de marzo de 2018,  informe referente al proceso ejecutivo del Fondo de Caminos Vecinales, contra Multiobras, presentado por el abogado contratista del Grupo de Defensa Judicial</v>
      </c>
      <c r="U102" s="578">
        <f t="shared" si="26"/>
        <v>2</v>
      </c>
      <c r="V102" s="578">
        <f t="shared" ca="1" si="27"/>
        <v>0</v>
      </c>
      <c r="W102" s="578" t="str">
        <f t="shared" ca="1" si="28"/>
        <v>CUMPLIDA</v>
      </c>
      <c r="X102" s="692"/>
    </row>
    <row r="103" spans="1:24" ht="45" hidden="1">
      <c r="A103" s="767"/>
      <c r="B103" s="696"/>
      <c r="C103" s="696"/>
      <c r="D103" s="696"/>
      <c r="E103" s="696"/>
      <c r="F103" s="574" t="s">
        <v>1042</v>
      </c>
      <c r="G103" s="213" t="s">
        <v>207</v>
      </c>
      <c r="H103" s="213">
        <v>1</v>
      </c>
      <c r="I103" s="205">
        <f>DEFINITIVO!I210</f>
        <v>43101</v>
      </c>
      <c r="J103" s="205">
        <f>DEFINITIVO!J210</f>
        <v>43465</v>
      </c>
      <c r="K103" s="192">
        <f t="shared" si="31"/>
        <v>52</v>
      </c>
      <c r="L103" s="578" t="s">
        <v>955</v>
      </c>
      <c r="M103" s="578">
        <f>DEFINITIVO!M210</f>
        <v>1</v>
      </c>
      <c r="N103" s="194">
        <f t="shared" si="24"/>
        <v>1</v>
      </c>
      <c r="O103" s="192">
        <f t="shared" si="25"/>
        <v>52</v>
      </c>
      <c r="P103" s="192" t="e">
        <f>IF(J103&lt;=#REF!,O103,0)</f>
        <v>#REF!</v>
      </c>
      <c r="Q103" s="192" t="e">
        <f>IF(#REF!&gt;=J103,K103,0)</f>
        <v>#REF!</v>
      </c>
      <c r="R103" s="192"/>
      <c r="S103" s="578"/>
      <c r="T103" s="610" t="str">
        <f>DEFINITIVO!T210</f>
        <v>PLAN VIGENCIA 2016
Con memorando 20183290093743 del 21-06-2018 se envía contabilidad para remisibilidad</v>
      </c>
      <c r="U103" s="578">
        <f t="shared" si="26"/>
        <v>2</v>
      </c>
      <c r="V103" s="578">
        <f t="shared" ca="1" si="27"/>
        <v>0</v>
      </c>
      <c r="W103" s="578" t="str">
        <f t="shared" ca="1" si="28"/>
        <v>CUMPLIDA</v>
      </c>
      <c r="X103" s="692"/>
    </row>
    <row r="104" spans="1:24" hidden="1">
      <c r="A104" s="197" t="s">
        <v>366</v>
      </c>
      <c r="B104" s="197"/>
      <c r="C104" s="198"/>
      <c r="D104" s="197"/>
      <c r="E104" s="197"/>
      <c r="F104" s="199"/>
      <c r="G104" s="199"/>
      <c r="H104" s="199"/>
      <c r="I104" s="232"/>
      <c r="J104" s="232"/>
      <c r="K104" s="201"/>
      <c r="L104" s="202"/>
      <c r="M104" s="202"/>
      <c r="N104" s="203"/>
      <c r="O104" s="201"/>
      <c r="P104" s="201"/>
      <c r="Q104" s="233"/>
      <c r="R104" s="202"/>
      <c r="S104" s="202"/>
      <c r="T104" s="610"/>
      <c r="U104" s="202"/>
      <c r="V104" s="202"/>
      <c r="W104" s="202"/>
      <c r="X104" s="204"/>
    </row>
    <row r="105" spans="1:24" ht="102.75" hidden="1" customHeight="1">
      <c r="A105" s="690">
        <v>1</v>
      </c>
      <c r="B105" s="688" t="s">
        <v>367</v>
      </c>
      <c r="C105" s="688" t="s">
        <v>31</v>
      </c>
      <c r="D105" s="688" t="s">
        <v>390</v>
      </c>
      <c r="E105" s="574" t="s">
        <v>391</v>
      </c>
      <c r="F105" s="574" t="s">
        <v>392</v>
      </c>
      <c r="G105" s="577" t="s">
        <v>393</v>
      </c>
      <c r="H105" s="190">
        <v>1</v>
      </c>
      <c r="I105" s="191">
        <f>DEFINITIVO!I230</f>
        <v>42644</v>
      </c>
      <c r="J105" s="191">
        <f>DEFINITIVO!J230</f>
        <v>42947</v>
      </c>
      <c r="K105" s="192">
        <f t="shared" ref="K105:K117" si="32">(+J105-I105)/7</f>
        <v>43.285714285714285</v>
      </c>
      <c r="L105" s="578" t="s">
        <v>541</v>
      </c>
      <c r="M105" s="578">
        <f>DEFINITIVO!M230</f>
        <v>1</v>
      </c>
      <c r="N105" s="194">
        <f t="shared" ref="N105:N117" si="33">IF(M105/H105&gt;1,1,+M105/H105)</f>
        <v>1</v>
      </c>
      <c r="O105" s="192">
        <f t="shared" ref="O105:O117" si="34">+K105*N105</f>
        <v>43.285714285714285</v>
      </c>
      <c r="P105" s="192" t="e">
        <f>IF(J105&lt;=#REF!,O105,0)</f>
        <v>#REF!</v>
      </c>
      <c r="Q105" s="192" t="e">
        <f>IF(#REF!&gt;=J105,K105,0)</f>
        <v>#REF!</v>
      </c>
      <c r="R105" s="192"/>
      <c r="S105" s="578"/>
      <c r="T105" s="610" t="str">
        <f>DEFINITIVO!T230</f>
        <v>AUDITORIA VIGENCIA 2015
Se elaboró documento definiendo los índices y valores que se tendrán en cuenta para evaluar y calificar la solvencia económica y financiera de las empresas de Transporte Internacional de Carga que soliciten certificado de Idoneidad al Ministerio de Transporte.</v>
      </c>
      <c r="U105" s="578">
        <f t="shared" ref="U105:U117" si="35">IF(N105=100%,2,0)</f>
        <v>2</v>
      </c>
      <c r="V105" s="578">
        <f t="shared" ref="V105:V117" ca="1" si="36">IF(J105&lt;$T$2,0,1)</f>
        <v>0</v>
      </c>
      <c r="W105" s="578" t="str">
        <f t="shared" ref="W105:W117" ca="1" si="37">IF(U105+V105&gt;1,"CUMPLIDA",IF(V105=1,"EN TERMINO","VENCIDA"))</f>
        <v>CUMPLIDA</v>
      </c>
      <c r="X105" s="692" t="str">
        <f ca="1">IF(W105&amp;W106="CUMPLIDA","CUMPLIDA",IF(OR(W105="VENCIDA",W106="VENCIDA"),"VENCIDA",IF(U105+U106=4,"CUMPLIDA","EN TERMINO")))</f>
        <v>CUMPLIDA</v>
      </c>
    </row>
    <row r="106" spans="1:24" ht="100.5" hidden="1" customHeight="1">
      <c r="A106" s="691"/>
      <c r="B106" s="689"/>
      <c r="C106" s="689"/>
      <c r="D106" s="689"/>
      <c r="E106" s="574" t="s">
        <v>394</v>
      </c>
      <c r="F106" s="574" t="s">
        <v>395</v>
      </c>
      <c r="G106" s="577" t="s">
        <v>396</v>
      </c>
      <c r="H106" s="190">
        <v>1</v>
      </c>
      <c r="I106" s="191">
        <f>DEFINITIVO!I231</f>
        <v>42674</v>
      </c>
      <c r="J106" s="191">
        <f>DEFINITIVO!J231</f>
        <v>42735</v>
      </c>
      <c r="K106" s="192">
        <f t="shared" si="32"/>
        <v>8.7142857142857135</v>
      </c>
      <c r="L106" s="578" t="s">
        <v>541</v>
      </c>
      <c r="M106" s="578">
        <f>DEFINITIVO!M231</f>
        <v>1</v>
      </c>
      <c r="N106" s="194">
        <f t="shared" si="33"/>
        <v>1</v>
      </c>
      <c r="O106" s="192">
        <f t="shared" si="34"/>
        <v>8.7142857142857135</v>
      </c>
      <c r="P106" s="192" t="e">
        <f>IF(J106&lt;=#REF!,O106,0)</f>
        <v>#REF!</v>
      </c>
      <c r="Q106" s="192" t="e">
        <f>IF(#REF!&gt;=J106,K106,0)</f>
        <v>#REF!</v>
      </c>
      <c r="R106" s="578"/>
      <c r="S106" s="578"/>
      <c r="T106" s="610" t="str">
        <f>DEFINITIVO!T231</f>
        <v>AUDITORIA VIGENCIA 2015
Se expidió radicado 20174140037313 de 10-03-2017 , memorando verificado..</v>
      </c>
      <c r="U106" s="578">
        <f t="shared" si="35"/>
        <v>2</v>
      </c>
      <c r="V106" s="578">
        <f t="shared" ca="1" si="36"/>
        <v>0</v>
      </c>
      <c r="W106" s="578" t="str">
        <f t="shared" ca="1" si="37"/>
        <v>CUMPLIDA</v>
      </c>
      <c r="X106" s="692"/>
    </row>
    <row r="107" spans="1:24" ht="120" hidden="1">
      <c r="A107" s="690">
        <v>2</v>
      </c>
      <c r="B107" s="688" t="s">
        <v>368</v>
      </c>
      <c r="C107" s="688" t="s">
        <v>31</v>
      </c>
      <c r="D107" s="688" t="s">
        <v>397</v>
      </c>
      <c r="E107" s="688" t="s">
        <v>398</v>
      </c>
      <c r="F107" s="574" t="s">
        <v>399</v>
      </c>
      <c r="G107" s="190" t="s">
        <v>400</v>
      </c>
      <c r="H107" s="190">
        <v>3</v>
      </c>
      <c r="I107" s="191">
        <f>DEFINITIVO!I232</f>
        <v>42644</v>
      </c>
      <c r="J107" s="191">
        <f>DEFINITIVO!J232</f>
        <v>42766</v>
      </c>
      <c r="K107" s="192">
        <f t="shared" si="32"/>
        <v>17.428571428571427</v>
      </c>
      <c r="L107" s="578" t="s">
        <v>541</v>
      </c>
      <c r="M107" s="578">
        <f>DEFINITIVO!M232</f>
        <v>3</v>
      </c>
      <c r="N107" s="194">
        <f t="shared" si="33"/>
        <v>1</v>
      </c>
      <c r="O107" s="192">
        <f t="shared" si="34"/>
        <v>17.428571428571427</v>
      </c>
      <c r="P107" s="192" t="e">
        <f>IF(J107&lt;=#REF!,O107,0)</f>
        <v>#REF!</v>
      </c>
      <c r="Q107" s="192" t="e">
        <f>IF(#REF!&gt;=J107,K107,0)</f>
        <v>#REF!</v>
      </c>
      <c r="R107" s="578"/>
      <c r="S107" s="578"/>
      <c r="T107" s="610" t="str">
        <f>DEFINITIVO!T232</f>
        <v>AUDITORIA VIGENCIA 2015
Se revisaron y ajustaron formatos de verificación de requisitos  para la habilitación de empresas de transporte fluvial, otorgamiento de permiso de operación  y modificación de parque fluvial, los cuales fueron aprobados por la Subdirección de Transporte y están en proceso de actualización en Daruma.</v>
      </c>
      <c r="U107" s="578">
        <f t="shared" si="35"/>
        <v>2</v>
      </c>
      <c r="V107" s="578">
        <f t="shared" ca="1" si="36"/>
        <v>0</v>
      </c>
      <c r="W107" s="578" t="str">
        <f t="shared" ca="1" si="37"/>
        <v>CUMPLIDA</v>
      </c>
      <c r="X107" s="692" t="str">
        <f ca="1">IF(W107&amp;W108="CUMPLIDA","CUMPLIDA",IF(OR(W107="VENCIDA",W108="VENCIDA"),"VENCIDA",IF(U107+U108=4,"CUMPLIDA","EN TERMINO")))</f>
        <v>CUMPLIDA</v>
      </c>
    </row>
    <row r="108" spans="1:24" ht="225" hidden="1">
      <c r="A108" s="691"/>
      <c r="B108" s="689"/>
      <c r="C108" s="689"/>
      <c r="D108" s="689"/>
      <c r="E108" s="689"/>
      <c r="F108" s="574" t="s">
        <v>401</v>
      </c>
      <c r="G108" s="190" t="s">
        <v>396</v>
      </c>
      <c r="H108" s="190">
        <v>1</v>
      </c>
      <c r="I108" s="191">
        <f>DEFINITIVO!I233</f>
        <v>42767</v>
      </c>
      <c r="J108" s="191">
        <f>DEFINITIVO!J233</f>
        <v>42825</v>
      </c>
      <c r="K108" s="192">
        <f t="shared" si="32"/>
        <v>8.2857142857142865</v>
      </c>
      <c r="L108" s="578" t="s">
        <v>541</v>
      </c>
      <c r="M108" s="578">
        <f>DEFINITIVO!M233</f>
        <v>1</v>
      </c>
      <c r="N108" s="194">
        <f t="shared" si="33"/>
        <v>1</v>
      </c>
      <c r="O108" s="192">
        <f t="shared" si="34"/>
        <v>8.2857142857142865</v>
      </c>
      <c r="P108" s="192" t="e">
        <f>IF(J108&lt;=#REF!,O108,0)</f>
        <v>#REF!</v>
      </c>
      <c r="Q108" s="192" t="e">
        <f>IF(#REF!&gt;=J108,K108,0)</f>
        <v>#REF!</v>
      </c>
      <c r="R108" s="578"/>
      <c r="S108" s="578"/>
      <c r="T108" s="610" t="str">
        <f>DEFINITIVO!T233</f>
        <v xml:space="preserve">AUDITORIA VIGENCIA 2015
Se estructuró y expidió el Memorando con radicado MT 20174100095743 del 22 de junio de 2017. </v>
      </c>
      <c r="U108" s="578">
        <f t="shared" si="35"/>
        <v>2</v>
      </c>
      <c r="V108" s="578">
        <f t="shared" ca="1" si="36"/>
        <v>0</v>
      </c>
      <c r="W108" s="578" t="str">
        <f t="shared" ca="1" si="37"/>
        <v>CUMPLIDA</v>
      </c>
      <c r="X108" s="692"/>
    </row>
    <row r="109" spans="1:24" ht="300" hidden="1">
      <c r="A109" s="690">
        <v>3</v>
      </c>
      <c r="B109" s="688" t="s">
        <v>1869</v>
      </c>
      <c r="C109" s="688" t="s">
        <v>282</v>
      </c>
      <c r="D109" s="574" t="s">
        <v>402</v>
      </c>
      <c r="E109" s="582" t="s">
        <v>403</v>
      </c>
      <c r="F109" s="582" t="s">
        <v>404</v>
      </c>
      <c r="G109" s="213" t="s">
        <v>405</v>
      </c>
      <c r="H109" s="213">
        <v>4</v>
      </c>
      <c r="I109" s="191">
        <f>DEFINITIVO!I234</f>
        <v>42614</v>
      </c>
      <c r="J109" s="191">
        <f>DEFINITIVO!J234</f>
        <v>42917</v>
      </c>
      <c r="K109" s="192">
        <f t="shared" si="32"/>
        <v>43.285714285714285</v>
      </c>
      <c r="L109" s="578" t="s">
        <v>542</v>
      </c>
      <c r="M109" s="578">
        <f>DEFINITIVO!M234</f>
        <v>4</v>
      </c>
      <c r="N109" s="194">
        <f t="shared" si="33"/>
        <v>1</v>
      </c>
      <c r="O109" s="192">
        <f t="shared" si="34"/>
        <v>43.285714285714285</v>
      </c>
      <c r="P109" s="192" t="e">
        <f>IF(J109&lt;=#REF!,O109,0)</f>
        <v>#REF!</v>
      </c>
      <c r="Q109" s="192" t="e">
        <f>IF(#REF!&gt;=J109,K109,0)</f>
        <v>#REF!</v>
      </c>
      <c r="R109" s="578"/>
      <c r="S109" s="578"/>
      <c r="T109" s="610" t="str">
        <f>DEFINITIVO!T234</f>
        <v>AUDITORIA VIGENCIA 2015
Con memorando20174100047093 del 28 de marzo de 2017 se envió proyecto de ley por medio del cual se modifica el articulo 15 de la Ley 1005 de 2006.</v>
      </c>
      <c r="U109" s="578">
        <f t="shared" si="35"/>
        <v>2</v>
      </c>
      <c r="V109" s="578">
        <f t="shared" ca="1" si="36"/>
        <v>0</v>
      </c>
      <c r="W109" s="578" t="str">
        <f t="shared" ca="1" si="37"/>
        <v>CUMPLIDA</v>
      </c>
      <c r="X109" s="692" t="str">
        <f ca="1">IF(W109&amp;W110="CUMPLIDA","CUMPLIDA",IF(OR(W109="VENCIDA",W110="VENCIDA"),"VENCIDA",IF(U109+U110=4,"CUMPLIDA","EN TERMINO")))</f>
        <v>CUMPLIDA</v>
      </c>
    </row>
    <row r="110" spans="1:24" ht="225" hidden="1">
      <c r="A110" s="691"/>
      <c r="B110" s="689"/>
      <c r="C110" s="689"/>
      <c r="D110" s="574" t="s">
        <v>406</v>
      </c>
      <c r="E110" s="582" t="s">
        <v>407</v>
      </c>
      <c r="F110" s="582" t="s">
        <v>408</v>
      </c>
      <c r="G110" s="213" t="s">
        <v>409</v>
      </c>
      <c r="H110" s="213">
        <v>3</v>
      </c>
      <c r="I110" s="191">
        <f>DEFINITIVO!I235</f>
        <v>42614</v>
      </c>
      <c r="J110" s="191">
        <f>DEFINITIVO!J235</f>
        <v>42735</v>
      </c>
      <c r="K110" s="192">
        <f t="shared" si="32"/>
        <v>17.285714285714285</v>
      </c>
      <c r="L110" s="578" t="s">
        <v>542</v>
      </c>
      <c r="M110" s="578">
        <f>DEFINITIVO!M235</f>
        <v>3</v>
      </c>
      <c r="N110" s="194">
        <f t="shared" si="33"/>
        <v>1</v>
      </c>
      <c r="O110" s="192">
        <f t="shared" si="34"/>
        <v>17.285714285714285</v>
      </c>
      <c r="P110" s="192" t="e">
        <f>IF(J110&lt;=#REF!,O110,0)</f>
        <v>#REF!</v>
      </c>
      <c r="Q110" s="192" t="e">
        <f>IF(#REF!&gt;=J110,K110,0)</f>
        <v>#REF!</v>
      </c>
      <c r="R110" s="578"/>
      <c r="S110" s="578"/>
      <c r="T110" s="610" t="str">
        <f>DEFINITIVO!T235</f>
        <v>AUDITORIA VIGENCIA 2015
Para la vigencia 2014 se envió cuenta de cobro al Organismo de tránsito de Bucaramanga con radicado MT No. 20163290250811 del 07/06/2016 y la vigencia de cobro 2015 radicado MT No. 20163290240711 del 31/05/2016.. Vigencia 2016 Cuenta de cobro No.  334/2016, con radicado MT No. 20163290540031</v>
      </c>
      <c r="U110" s="578">
        <f t="shared" si="35"/>
        <v>2</v>
      </c>
      <c r="V110" s="578">
        <f t="shared" ca="1" si="36"/>
        <v>0</v>
      </c>
      <c r="W110" s="578" t="str">
        <f t="shared" ca="1" si="37"/>
        <v>CUMPLIDA</v>
      </c>
      <c r="X110" s="692"/>
    </row>
    <row r="111" spans="1:24" ht="270" hidden="1">
      <c r="A111" s="577">
        <v>4</v>
      </c>
      <c r="B111" s="574" t="s">
        <v>369</v>
      </c>
      <c r="C111" s="574" t="s">
        <v>31</v>
      </c>
      <c r="D111" s="574" t="s">
        <v>410</v>
      </c>
      <c r="E111" s="582" t="s">
        <v>411</v>
      </c>
      <c r="F111" s="582" t="s">
        <v>412</v>
      </c>
      <c r="G111" s="213" t="s">
        <v>413</v>
      </c>
      <c r="H111" s="213">
        <v>3</v>
      </c>
      <c r="I111" s="191">
        <f>DEFINITIVO!I236</f>
        <v>42614</v>
      </c>
      <c r="J111" s="191">
        <f>DEFINITIVO!J236</f>
        <v>42917</v>
      </c>
      <c r="K111" s="192">
        <f t="shared" si="32"/>
        <v>43.285714285714285</v>
      </c>
      <c r="L111" s="578" t="s">
        <v>542</v>
      </c>
      <c r="M111" s="578">
        <f>DEFINITIVO!M236</f>
        <v>3</v>
      </c>
      <c r="N111" s="194">
        <f t="shared" si="33"/>
        <v>1</v>
      </c>
      <c r="O111" s="192">
        <f t="shared" si="34"/>
        <v>43.285714285714285</v>
      </c>
      <c r="P111" s="192" t="e">
        <f>IF(J111&lt;=#REF!,O111,0)</f>
        <v>#REF!</v>
      </c>
      <c r="Q111" s="192" t="e">
        <f>IF(#REF!&gt;=J111,K111,0)</f>
        <v>#REF!</v>
      </c>
      <c r="R111" s="578"/>
      <c r="S111" s="578"/>
      <c r="T111" s="610" t="str">
        <f>DEFINITIVO!T236</f>
        <v>AUDITORIA VIGENCIA 2015
Runt Y Subdirección Administrativa y Financiera. CIRCULAR 201440104893410 DIC 2014.
Memorando 20173200021893 del 15 feb 2017,  se remitió a la Subdirección de Tránsito, al Grupo Runt:  
 Instructivo transferencia  treinta y cinco por ciento (35%) del organismo de tránsito al ministerio de transporte, por concepto de costos inherentes de asignar series, códigos y rangos de la especie venal
 Planilla Única valores reportados en el sistema Runt con las tarifas aprobadas para los organismo de tránsito
 Matriz liquidación aforos valores reportados al Runt - tarifa aprobada para el organismo de tránsito</v>
      </c>
      <c r="U111" s="578">
        <f t="shared" si="35"/>
        <v>2</v>
      </c>
      <c r="V111" s="578">
        <f t="shared" ca="1" si="36"/>
        <v>0</v>
      </c>
      <c r="W111" s="578" t="str">
        <f t="shared" ca="1" si="37"/>
        <v>CUMPLIDA</v>
      </c>
      <c r="X111" s="578" t="str">
        <f ca="1">IF(W111="CUMPLIDA","CUMPLIDA",IF(W111="EN TERMINO","EN TERMINO","VENCIDA"))</f>
        <v>CUMPLIDA</v>
      </c>
    </row>
    <row r="112" spans="1:24" ht="345" hidden="1">
      <c r="A112" s="690">
        <v>7</v>
      </c>
      <c r="B112" s="688" t="s">
        <v>370</v>
      </c>
      <c r="C112" s="688" t="s">
        <v>282</v>
      </c>
      <c r="D112" s="688" t="s">
        <v>414</v>
      </c>
      <c r="E112" s="582" t="s">
        <v>415</v>
      </c>
      <c r="F112" s="582" t="s">
        <v>416</v>
      </c>
      <c r="G112" s="213" t="s">
        <v>417</v>
      </c>
      <c r="H112" s="213">
        <v>4</v>
      </c>
      <c r="I112" s="191">
        <f>DEFINITIVO!I237</f>
        <v>42614</v>
      </c>
      <c r="J112" s="191">
        <f>DEFINITIVO!J237</f>
        <v>42917</v>
      </c>
      <c r="K112" s="192">
        <f t="shared" si="32"/>
        <v>43.285714285714285</v>
      </c>
      <c r="L112" s="578" t="s">
        <v>543</v>
      </c>
      <c r="M112" s="578">
        <f>DEFINITIVO!M237</f>
        <v>4</v>
      </c>
      <c r="N112" s="194">
        <f t="shared" si="33"/>
        <v>1</v>
      </c>
      <c r="O112" s="192">
        <f t="shared" si="34"/>
        <v>43.285714285714285</v>
      </c>
      <c r="P112" s="192" t="e">
        <f>IF(J112&lt;=#REF!,O112,0)</f>
        <v>#REF!</v>
      </c>
      <c r="Q112" s="192" t="e">
        <f>IF(#REF!&gt;=J112,K112,0)</f>
        <v>#REF!</v>
      </c>
      <c r="R112" s="578"/>
      <c r="S112" s="578"/>
      <c r="T112" s="610" t="str">
        <f>DEFINITIVO!T237</f>
        <v>AUDITORIA VIGENCIA 2015
Se realizó citación mediante radicado 20163200253583 del 9/11/2016 , posteriormente se realiza una nueva reunión con Acta de  Fecha 29 de noviembre, la que se llevó a cabo en la secretaría General  con la participación de la Secretaria General del Ministerio,  Coordinador del Runt, directora de Transporte y Tránsito, Subdirectora de Tránsito ( e ), Jefe de la Oficina Asesora Jurídica y Subdirectora Administrativa y Financiera para establecer parámetros de trabajo y definir competencias en el desarrollo de este proceso.
Runt Y Subdirección Administrativa y Financiera. CIRCULAR 201440104893410 DIC 2014.
Runt Y Subdirección Administrativa y Financiera. CIRCULAR 201440104893410 DIC 2014.
Con memorando20174100047093 del 28 de marzo de 2017 se envió proyecto de ley por medio del cual se modifica el articulo 15 de la Ley 1005 de 2006.</v>
      </c>
      <c r="U112" s="578">
        <f t="shared" si="35"/>
        <v>2</v>
      </c>
      <c r="V112" s="578">
        <f t="shared" ca="1" si="36"/>
        <v>0</v>
      </c>
      <c r="W112" s="578" t="str">
        <f t="shared" ca="1" si="37"/>
        <v>CUMPLIDA</v>
      </c>
      <c r="X112" s="692" t="str">
        <f ca="1">IF(W112&amp;W113="CUMPLIDA","CUMPLIDA",IF(OR(W112="VENCIDA",W113="VENCIDA"),"VENCIDA",IF(U112+U113=4,"CUMPLIDA","EN TERMINO")))</f>
        <v>CUMPLIDA</v>
      </c>
    </row>
    <row r="113" spans="1:24" ht="135" hidden="1">
      <c r="A113" s="691"/>
      <c r="B113" s="689"/>
      <c r="C113" s="689"/>
      <c r="D113" s="689"/>
      <c r="E113" s="582" t="s">
        <v>418</v>
      </c>
      <c r="F113" s="582" t="s">
        <v>419</v>
      </c>
      <c r="G113" s="213" t="s">
        <v>409</v>
      </c>
      <c r="H113" s="213">
        <v>3</v>
      </c>
      <c r="I113" s="191">
        <f>DEFINITIVO!I238</f>
        <v>42614</v>
      </c>
      <c r="J113" s="191">
        <f>DEFINITIVO!J238</f>
        <v>42795</v>
      </c>
      <c r="K113" s="192">
        <f t="shared" si="32"/>
        <v>25.857142857142858</v>
      </c>
      <c r="L113" s="578" t="s">
        <v>542</v>
      </c>
      <c r="M113" s="578">
        <f>DEFINITIVO!M238</f>
        <v>3</v>
      </c>
      <c r="N113" s="194">
        <f t="shared" si="33"/>
        <v>1</v>
      </c>
      <c r="O113" s="192">
        <f t="shared" si="34"/>
        <v>25.857142857142858</v>
      </c>
      <c r="P113" s="192" t="e">
        <f>IF(J113&lt;=#REF!,O113,0)</f>
        <v>#REF!</v>
      </c>
      <c r="Q113" s="192" t="e">
        <f>IF(#REF!&gt;=J113,K113,0)</f>
        <v>#REF!</v>
      </c>
      <c r="R113" s="578"/>
      <c r="S113" s="578"/>
      <c r="T113" s="610" t="str">
        <f>DEFINITIVO!T238</f>
        <v>AUDITORIA VIGENCIA 2015
Para la vigencia 2014: Cuenta de cobro No.  084/2016, por valor de $ 1.188.900, con radicado MT No. 20163290252531, para la vigencia 2015  Cuenta de cobro No.  085/2016, por valor de $ 17.732.600, con radicado MT No. 20163290252531 y para la vigencia Cuenta de cobro No.  336/2016, con radicado MT No. 20163290540101.</v>
      </c>
      <c r="U113" s="578">
        <f t="shared" si="35"/>
        <v>2</v>
      </c>
      <c r="V113" s="578">
        <f t="shared" ca="1" si="36"/>
        <v>0</v>
      </c>
      <c r="W113" s="578" t="str">
        <f t="shared" ca="1" si="37"/>
        <v>CUMPLIDA</v>
      </c>
      <c r="X113" s="692"/>
    </row>
    <row r="114" spans="1:24" ht="324" hidden="1" customHeight="1">
      <c r="A114" s="577">
        <v>8</v>
      </c>
      <c r="B114" s="574" t="s">
        <v>608</v>
      </c>
      <c r="C114" s="574" t="s">
        <v>282</v>
      </c>
      <c r="D114" s="574" t="s">
        <v>414</v>
      </c>
      <c r="E114" s="582" t="s">
        <v>415</v>
      </c>
      <c r="F114" s="582" t="s">
        <v>416</v>
      </c>
      <c r="G114" s="213" t="s">
        <v>417</v>
      </c>
      <c r="H114" s="213">
        <v>4</v>
      </c>
      <c r="I114" s="191">
        <f>DEFINITIVO!I239</f>
        <v>42614</v>
      </c>
      <c r="J114" s="191">
        <f>DEFINITIVO!J239</f>
        <v>42917</v>
      </c>
      <c r="K114" s="192">
        <f t="shared" si="32"/>
        <v>43.285714285714285</v>
      </c>
      <c r="L114" s="578" t="s">
        <v>543</v>
      </c>
      <c r="M114" s="578">
        <f>DEFINITIVO!M239</f>
        <v>4</v>
      </c>
      <c r="N114" s="194">
        <f t="shared" si="33"/>
        <v>1</v>
      </c>
      <c r="O114" s="192">
        <f t="shared" si="34"/>
        <v>43.285714285714285</v>
      </c>
      <c r="P114" s="192" t="e">
        <f>IF(J114&lt;=#REF!,O114,0)</f>
        <v>#REF!</v>
      </c>
      <c r="Q114" s="192" t="e">
        <f>IF(#REF!&gt;=J114,K114,0)</f>
        <v>#REF!</v>
      </c>
      <c r="R114" s="578"/>
      <c r="S114" s="578"/>
      <c r="T114" s="610" t="str">
        <f>DEFINITIVO!T239</f>
        <v>AUDITORIA VIGENCIA 2015
Se realizó citación mediante radicado 20163200253583 del 9/11/2016 , posteriormente se realiza una nueva reunión con Acta de fecha 29 de noviembre, la que se llevó a cabo en la Secretaría General  con la participación de la Secretaria General del Ministerio,  Coordinador del Runt, directora de Transporte y Tránsito, Subdirectora de Tránsito ( e ), Jefe de la Oficina Asesora Jurídica y Subdirectora Administrativa y Financiera para establecer parámetros de trabajo y definir competencias en el desarrollo de este proceso.
Con memorando20174100047093 del 28 de marzo de 2017 se envió proyecto de ley por medio del cual se modifica el articulo 15 de la Ley 1005 de 2006.</v>
      </c>
      <c r="U114" s="578">
        <f t="shared" si="35"/>
        <v>2</v>
      </c>
      <c r="V114" s="578">
        <f t="shared" ca="1" si="36"/>
        <v>0</v>
      </c>
      <c r="W114" s="578" t="str">
        <f t="shared" ca="1" si="37"/>
        <v>CUMPLIDA</v>
      </c>
      <c r="X114" s="578" t="str">
        <f ca="1">IF(W114="CUMPLIDA","CUMPLIDA",IF(W114="EN TERMINO","EN TERMINO","VENCIDA"))</f>
        <v>CUMPLIDA</v>
      </c>
    </row>
    <row r="115" spans="1:24" ht="277.5" customHeight="1">
      <c r="A115" s="577">
        <v>27</v>
      </c>
      <c r="B115" s="574" t="s">
        <v>377</v>
      </c>
      <c r="C115" s="574" t="s">
        <v>31</v>
      </c>
      <c r="D115" s="574" t="s">
        <v>458</v>
      </c>
      <c r="E115" s="582" t="s">
        <v>459</v>
      </c>
      <c r="F115" s="582" t="s">
        <v>137</v>
      </c>
      <c r="G115" s="213" t="s">
        <v>134</v>
      </c>
      <c r="H115" s="213">
        <v>1</v>
      </c>
      <c r="I115" s="191">
        <f>DEFINITIVO!I256</f>
        <v>42598</v>
      </c>
      <c r="J115" s="191">
        <f>DEFINITIVO!J256</f>
        <v>42916</v>
      </c>
      <c r="K115" s="192">
        <f t="shared" si="32"/>
        <v>45.428571428571431</v>
      </c>
      <c r="L115" s="578" t="s">
        <v>1099</v>
      </c>
      <c r="M115" s="578">
        <f>DEFINITIVO!M256</f>
        <v>1</v>
      </c>
      <c r="N115" s="194">
        <f t="shared" si="33"/>
        <v>1</v>
      </c>
      <c r="O115" s="192">
        <f t="shared" si="34"/>
        <v>45.428571428571431</v>
      </c>
      <c r="P115" s="192" t="e">
        <f>IF(J115&lt;=#REF!,O115,0)</f>
        <v>#REF!</v>
      </c>
      <c r="Q115" s="192" t="e">
        <f>IF(#REF!&gt;=J115,K115,0)</f>
        <v>#REF!</v>
      </c>
      <c r="R115" s="578"/>
      <c r="S115" s="578"/>
      <c r="T115" s="610" t="str">
        <f>DEFINITIVO!T256</f>
        <v xml:space="preserve">AUDITORIA VIGENCIA 2015
El SETP de Pasto presentó un plan de acción en cumplimiento de la circular conjunta de sostenibilidad emitida por el Ministerio de Transporte, DNP, Ministerio de Hacienda y Crédito Público y Superintendencia de Puertos y Transporte, donde uno de los principales aspectos a incluir es la priorización para la ejecución de infraestructura asociada a las necesidades de la puesta en marcha de la operación. Adicionalmente se trabaja en la elaboración de un documento conpes que flexibilice la redistribución de recursos entre componentes para cada uno de estos sistemas, con el fin de que se realicen inversiones en infraestructura que favorezcan la operación.
Se expidió el documento Conpes 3896 de 2017, a través del cual se determinan los lineamientos para la redistribución de componentes cofinanciables de los SETP. </v>
      </c>
      <c r="U115" s="578">
        <f t="shared" si="35"/>
        <v>2</v>
      </c>
      <c r="V115" s="578">
        <f t="shared" ca="1" si="36"/>
        <v>0</v>
      </c>
      <c r="W115" s="578" t="str">
        <f t="shared" ca="1" si="37"/>
        <v>CUMPLIDA</v>
      </c>
      <c r="X115" s="578" t="str">
        <f ca="1">IF(W115="CUMPLIDA","CUMPLIDA",IF(W115="EN TERMINO","EN TERMINO","VENCIDA"))</f>
        <v>CUMPLIDA</v>
      </c>
    </row>
    <row r="116" spans="1:24" ht="75" hidden="1" customHeight="1">
      <c r="A116" s="690">
        <v>34</v>
      </c>
      <c r="B116" s="688" t="s">
        <v>380</v>
      </c>
      <c r="C116" s="688" t="s">
        <v>48</v>
      </c>
      <c r="D116" s="574" t="s">
        <v>482</v>
      </c>
      <c r="E116" s="574" t="s">
        <v>483</v>
      </c>
      <c r="F116" s="574" t="s">
        <v>484</v>
      </c>
      <c r="G116" s="577" t="s">
        <v>485</v>
      </c>
      <c r="H116" s="577">
        <v>4</v>
      </c>
      <c r="I116" s="191">
        <f>DEFINITIVO!I264</f>
        <v>42552</v>
      </c>
      <c r="J116" s="191">
        <f>DEFINITIVO!J264</f>
        <v>42766</v>
      </c>
      <c r="K116" s="192">
        <f t="shared" si="32"/>
        <v>30.571428571428573</v>
      </c>
      <c r="L116" s="578" t="s">
        <v>556</v>
      </c>
      <c r="M116" s="578">
        <f>DEFINITIVO!M264</f>
        <v>4</v>
      </c>
      <c r="N116" s="194">
        <f t="shared" si="33"/>
        <v>1</v>
      </c>
      <c r="O116" s="192">
        <f t="shared" si="34"/>
        <v>30.571428571428573</v>
      </c>
      <c r="P116" s="192" t="e">
        <f>IF(J116&lt;=#REF!,O116,0)</f>
        <v>#REF!</v>
      </c>
      <c r="Q116" s="192" t="e">
        <f>IF(#REF!&gt;=J116,K116,0)</f>
        <v>#REF!</v>
      </c>
      <c r="R116" s="578"/>
      <c r="S116" s="578"/>
      <c r="T116" s="610" t="str">
        <f>DEFINITIVO!T264</f>
        <v>AUDITORIA VIGENCIA 2015
Se está efectuando los registros mensuales en forma manual en el SIIF de las 3  cuentas  bancarias que no tienen registros automáticos en el SIIF. Con avance a diciembre de 2016.</v>
      </c>
      <c r="U116" s="578">
        <f t="shared" si="35"/>
        <v>2</v>
      </c>
      <c r="V116" s="578">
        <f t="shared" ca="1" si="36"/>
        <v>0</v>
      </c>
      <c r="W116" s="578" t="str">
        <f t="shared" ca="1" si="37"/>
        <v>CUMPLIDA</v>
      </c>
      <c r="X116" s="692" t="str">
        <f ca="1">IF(W116&amp;W117="CUMPLIDA","CUMPLIDA",IF(OR(W116="VENCIDA",W117="VENCIDA"),"VENCIDA",IF(U116+U117=4,"CUMPLIDA","EN TERMINO")))</f>
        <v>CUMPLIDA</v>
      </c>
    </row>
    <row r="117" spans="1:24" ht="69.75" hidden="1" customHeight="1">
      <c r="A117" s="687"/>
      <c r="B117" s="689"/>
      <c r="C117" s="689"/>
      <c r="D117" s="582" t="s">
        <v>486</v>
      </c>
      <c r="E117" s="574" t="s">
        <v>487</v>
      </c>
      <c r="F117" s="574" t="s">
        <v>488</v>
      </c>
      <c r="G117" s="577" t="s">
        <v>489</v>
      </c>
      <c r="H117" s="577">
        <v>1</v>
      </c>
      <c r="I117" s="191">
        <f>DEFINITIVO!I265</f>
        <v>42917</v>
      </c>
      <c r="J117" s="191">
        <f>DEFINITIVO!J265</f>
        <v>43069</v>
      </c>
      <c r="K117" s="192">
        <f t="shared" si="32"/>
        <v>21.714285714285715</v>
      </c>
      <c r="L117" s="578" t="s">
        <v>557</v>
      </c>
      <c r="M117" s="578">
        <f>DEFINITIVO!M265</f>
        <v>1</v>
      </c>
      <c r="N117" s="194">
        <f t="shared" si="33"/>
        <v>1</v>
      </c>
      <c r="O117" s="192">
        <f t="shared" si="34"/>
        <v>21.714285714285715</v>
      </c>
      <c r="P117" s="192" t="e">
        <f>IF(J117&lt;=#REF!,O117,0)</f>
        <v>#REF!</v>
      </c>
      <c r="Q117" s="192" t="e">
        <f>IF(#REF!&gt;=J117,K117,0)</f>
        <v>#REF!</v>
      </c>
      <c r="R117" s="578"/>
      <c r="S117" s="578"/>
      <c r="T117" s="610" t="str">
        <f>DEFINITIVO!T265</f>
        <v xml:space="preserve">AUDITORIA VIGENCIA 2015
Se incluye la Dirección de Transporte con sus Direcciones Territoriales en atención que existen  procesos judiciales con medida de embargo dentro de la jurisdicción de éstas Territoriales y los apoderados de procesos son pertenecientes a la planta de la misma o contratistas cuyo supervisor es el Director Territorial. Revisada detenidamente la información fuente con la que se determinaron las diferencias, el Grupo de Contabilidad procede a validar los ingresos registrados en la contabilidad del año 2015, por concepto de formularios y especies valoradas, y a confrontarlos con la información de recaudo por el los mismos conceptos que reportó en su momento el Grupo de Ingresos y Cartera, encontrando las causas de tales diferencias, tal y  como queda documentado en Acta del 29 de noviembre de 2017, dando así por concluidas las acciones.   </v>
      </c>
      <c r="U117" s="578">
        <f t="shared" si="35"/>
        <v>2</v>
      </c>
      <c r="V117" s="578">
        <f t="shared" ca="1" si="36"/>
        <v>0</v>
      </c>
      <c r="W117" s="578" t="str">
        <f t="shared" ca="1" si="37"/>
        <v>CUMPLIDA</v>
      </c>
      <c r="X117" s="692"/>
    </row>
    <row r="118" spans="1:24" ht="24.75" customHeight="1">
      <c r="A118" s="197" t="s">
        <v>29</v>
      </c>
      <c r="B118" s="197"/>
      <c r="C118" s="198"/>
      <c r="D118" s="197"/>
      <c r="E118" s="197"/>
      <c r="F118" s="199"/>
      <c r="G118" s="199"/>
      <c r="H118" s="199"/>
      <c r="I118" s="232"/>
      <c r="J118" s="232"/>
      <c r="K118" s="201"/>
      <c r="L118" s="202"/>
      <c r="M118" s="202"/>
      <c r="N118" s="203"/>
      <c r="O118" s="201"/>
      <c r="P118" s="201"/>
      <c r="Q118" s="233"/>
      <c r="R118" s="202"/>
      <c r="S118" s="202"/>
      <c r="T118" s="610"/>
      <c r="U118" s="202"/>
      <c r="V118" s="202"/>
      <c r="W118" s="202"/>
      <c r="X118" s="204"/>
    </row>
    <row r="119" spans="1:24" ht="84" hidden="1" customHeight="1">
      <c r="A119" s="755">
        <v>1</v>
      </c>
      <c r="B119" s="754" t="s">
        <v>1870</v>
      </c>
      <c r="C119" s="754" t="s">
        <v>31</v>
      </c>
      <c r="D119" s="754" t="s">
        <v>32</v>
      </c>
      <c r="E119" s="754" t="s">
        <v>33</v>
      </c>
      <c r="F119" s="237" t="s">
        <v>34</v>
      </c>
      <c r="G119" s="190" t="s">
        <v>35</v>
      </c>
      <c r="H119" s="190">
        <v>1</v>
      </c>
      <c r="I119" s="191">
        <f>DEFINITIVO!I295</f>
        <v>42522</v>
      </c>
      <c r="J119" s="191">
        <f>DEFINITIVO!J295</f>
        <v>42887</v>
      </c>
      <c r="K119" s="192">
        <f t="shared" ref="K119:K164" si="38">(+J119-I119)/7</f>
        <v>52.142857142857146</v>
      </c>
      <c r="L119" s="578" t="s">
        <v>1100</v>
      </c>
      <c r="M119" s="578">
        <f>DEFINITIVO!M295</f>
        <v>1</v>
      </c>
      <c r="N119" s="194">
        <f t="shared" ref="N119:N164" si="39">IF(M119/H119&gt;1,1,+M119/H119)</f>
        <v>1</v>
      </c>
      <c r="O119" s="192">
        <f t="shared" ref="O119:O137" si="40">+K119*N119</f>
        <v>52.142857142857146</v>
      </c>
      <c r="P119" s="192" t="e">
        <f>IF(J119&lt;=#REF!,O119,0)</f>
        <v>#REF!</v>
      </c>
      <c r="Q119" s="192" t="e">
        <f>IF(#REF!&gt;=J119,K119,0)</f>
        <v>#REF!</v>
      </c>
      <c r="R119" s="578"/>
      <c r="S119" s="578"/>
      <c r="T119" s="610" t="str">
        <f>DEFINITIVO!T295</f>
        <v>PLAN VIGENCIA 2014
Se  expidió  la Resolución 5228 del 14 de diciembre de  2016 donde se  establecieron  condiciones y características de seguridad.</v>
      </c>
      <c r="U119" s="578">
        <f t="shared" ref="U119:U166" si="41">IF(N119=100%,2,0)</f>
        <v>2</v>
      </c>
      <c r="V119" s="578">
        <f t="shared" ref="V119:V166" ca="1" si="42">IF(J119&lt;$T$2,0,1)</f>
        <v>0</v>
      </c>
      <c r="W119" s="578" t="str">
        <f t="shared" ref="W119:W164" ca="1" si="43">IF(U119+V119&gt;1,"CUMPLIDA",IF(V119=1,"EN TERMINO","VENCIDA"))</f>
        <v>CUMPLIDA</v>
      </c>
      <c r="X119" s="692" t="str">
        <f ca="1">IF(W119&amp;W120="CUMPLIDA","CUMPLIDA",IF(OR(W119="VENCIDA",W120="VENCIDA"),"VENCIDA",IF(U119+U120=4,"CUMPLIDA","EN TERMINO")))</f>
        <v>CUMPLIDA</v>
      </c>
    </row>
    <row r="120" spans="1:24" ht="270" hidden="1">
      <c r="A120" s="755"/>
      <c r="B120" s="754"/>
      <c r="C120" s="754"/>
      <c r="D120" s="754"/>
      <c r="E120" s="754"/>
      <c r="F120" s="237" t="s">
        <v>37</v>
      </c>
      <c r="G120" s="190" t="s">
        <v>38</v>
      </c>
      <c r="H120" s="190">
        <v>1</v>
      </c>
      <c r="I120" s="191">
        <f>DEFINITIVO!I296</f>
        <v>42522</v>
      </c>
      <c r="J120" s="191">
        <f>DEFINITIVO!J296</f>
        <v>42735</v>
      </c>
      <c r="K120" s="192">
        <f t="shared" si="38"/>
        <v>30.428571428571427</v>
      </c>
      <c r="L120" s="578" t="s">
        <v>1100</v>
      </c>
      <c r="M120" s="578">
        <f>DEFINITIVO!M296</f>
        <v>1</v>
      </c>
      <c r="N120" s="194">
        <f t="shared" si="39"/>
        <v>1</v>
      </c>
      <c r="O120" s="192">
        <f t="shared" si="40"/>
        <v>30.428571428571427</v>
      </c>
      <c r="P120" s="192" t="e">
        <f>IF(J120&lt;=#REF!,O120,0)</f>
        <v>#REF!</v>
      </c>
      <c r="Q120" s="192" t="e">
        <f>IF(#REF!&gt;=J120,K120,0)</f>
        <v>#REF!</v>
      </c>
      <c r="R120" s="578"/>
      <c r="S120" s="578"/>
      <c r="T120" s="610" t="str">
        <f>DEFINITIVO!T296</f>
        <v>PLAN VIGENCIA 2014
Se expidió la circular MT 20164210114283 de fecha 18 de julio de 2016 dirigida a todos los funcionarios y contratistas de la Subdirección de Tránsito.</v>
      </c>
      <c r="U120" s="578">
        <f t="shared" si="41"/>
        <v>2</v>
      </c>
      <c r="V120" s="578">
        <f t="shared" ca="1" si="42"/>
        <v>0</v>
      </c>
      <c r="W120" s="578" t="str">
        <f t="shared" ca="1" si="43"/>
        <v>CUMPLIDA</v>
      </c>
      <c r="X120" s="692"/>
    </row>
    <row r="121" spans="1:24" ht="353.25" hidden="1" customHeight="1">
      <c r="A121" s="755">
        <v>2</v>
      </c>
      <c r="B121" s="779" t="s">
        <v>1350</v>
      </c>
      <c r="C121" s="779" t="s">
        <v>31</v>
      </c>
      <c r="D121" s="779" t="s">
        <v>41</v>
      </c>
      <c r="E121" s="780" t="s">
        <v>42</v>
      </c>
      <c r="F121" s="580" t="s">
        <v>43</v>
      </c>
      <c r="G121" s="244" t="s">
        <v>44</v>
      </c>
      <c r="H121" s="244">
        <v>2</v>
      </c>
      <c r="I121" s="191">
        <f>DEFINITIVO!I297</f>
        <v>42522</v>
      </c>
      <c r="J121" s="191">
        <f>DEFINITIVO!J297</f>
        <v>42735</v>
      </c>
      <c r="K121" s="192">
        <f t="shared" si="38"/>
        <v>30.428571428571427</v>
      </c>
      <c r="L121" s="578" t="s">
        <v>1100</v>
      </c>
      <c r="M121" s="578">
        <f>DEFINITIVO!M297</f>
        <v>2</v>
      </c>
      <c r="N121" s="194">
        <f t="shared" si="39"/>
        <v>1</v>
      </c>
      <c r="O121" s="192">
        <f t="shared" si="40"/>
        <v>30.428571428571427</v>
      </c>
      <c r="P121" s="192" t="e">
        <f>IF(J121&lt;=#REF!,O121,0)</f>
        <v>#REF!</v>
      </c>
      <c r="Q121" s="192" t="e">
        <f>IF(#REF!&gt;=J121,K121,0)</f>
        <v>#REF!</v>
      </c>
      <c r="R121" s="578"/>
      <c r="S121" s="578"/>
      <c r="T121" s="610" t="str">
        <f>DEFINITIVO!T297</f>
        <v>PLAN VIGENCIA 2014
Se estructuraron los formatos de verificación de requisitos para la habilitación de empresas de Transporte de Carga y Especial y se está adelantando el proceso de actualización del sistema DARUMA.</v>
      </c>
      <c r="U121" s="578">
        <f t="shared" si="41"/>
        <v>2</v>
      </c>
      <c r="V121" s="578">
        <f t="shared" ca="1" si="42"/>
        <v>0</v>
      </c>
      <c r="W121" s="578" t="str">
        <f t="shared" ca="1" si="43"/>
        <v>CUMPLIDA</v>
      </c>
      <c r="X121" s="692" t="str">
        <f ca="1">IF(W121&amp;W122="CUMPLIDA","CUMPLIDA",IF(OR(W121="VENCIDA",W122="VENCIDA"),"VENCIDA",IF(U121+U122=4,"CUMPLIDA","EN TERMINO")))</f>
        <v>CUMPLIDA</v>
      </c>
    </row>
    <row r="122" spans="1:24" ht="90" hidden="1" customHeight="1">
      <c r="A122" s="755"/>
      <c r="B122" s="779"/>
      <c r="C122" s="779"/>
      <c r="D122" s="779"/>
      <c r="E122" s="754"/>
      <c r="F122" s="580" t="s">
        <v>45</v>
      </c>
      <c r="G122" s="244" t="s">
        <v>46</v>
      </c>
      <c r="H122" s="244">
        <v>1</v>
      </c>
      <c r="I122" s="191">
        <f>DEFINITIVO!I298</f>
        <v>42552</v>
      </c>
      <c r="J122" s="191">
        <f>DEFINITIVO!J298</f>
        <v>42735</v>
      </c>
      <c r="K122" s="192">
        <f t="shared" si="38"/>
        <v>26.142857142857142</v>
      </c>
      <c r="L122" s="578" t="s">
        <v>1100</v>
      </c>
      <c r="M122" s="578">
        <f>DEFINITIVO!M298</f>
        <v>1</v>
      </c>
      <c r="N122" s="194">
        <f t="shared" si="39"/>
        <v>1</v>
      </c>
      <c r="O122" s="192">
        <f t="shared" si="40"/>
        <v>26.142857142857142</v>
      </c>
      <c r="P122" s="192" t="e">
        <f>IF(J122&lt;=#REF!,O122,0)</f>
        <v>#REF!</v>
      </c>
      <c r="Q122" s="192" t="e">
        <f>IF(#REF!&gt;=J122,K122,0)</f>
        <v>#REF!</v>
      </c>
      <c r="R122" s="578"/>
      <c r="S122" s="578"/>
      <c r="T122" s="610" t="str">
        <f>DEFINITIVO!T298</f>
        <v>PLAN VIGENCIA 2014
Se expidió la circular MT20174100095753 del 22 de junio de 2017, dirigida a los Directores Territoriales.</v>
      </c>
      <c r="U122" s="578">
        <f t="shared" si="41"/>
        <v>2</v>
      </c>
      <c r="V122" s="578">
        <f t="shared" ca="1" si="42"/>
        <v>0</v>
      </c>
      <c r="W122" s="578" t="str">
        <f t="shared" ca="1" si="43"/>
        <v>CUMPLIDA</v>
      </c>
      <c r="X122" s="692"/>
    </row>
    <row r="123" spans="1:24" ht="409.5" hidden="1">
      <c r="A123" s="577">
        <v>4</v>
      </c>
      <c r="B123" s="246" t="s">
        <v>1871</v>
      </c>
      <c r="C123" s="574" t="s">
        <v>48</v>
      </c>
      <c r="D123" s="574" t="s">
        <v>49</v>
      </c>
      <c r="E123" s="582" t="s">
        <v>50</v>
      </c>
      <c r="F123" s="582" t="s">
        <v>51</v>
      </c>
      <c r="G123" s="213" t="s">
        <v>52</v>
      </c>
      <c r="H123" s="213">
        <v>1</v>
      </c>
      <c r="I123" s="191">
        <f>DEFINITIVO!I299</f>
        <v>42401</v>
      </c>
      <c r="J123" s="191">
        <f>DEFINITIVO!J299</f>
        <v>42735</v>
      </c>
      <c r="K123" s="192">
        <f t="shared" si="38"/>
        <v>47.714285714285715</v>
      </c>
      <c r="L123" s="578" t="s">
        <v>1100</v>
      </c>
      <c r="M123" s="578">
        <f>DEFINITIVO!M299</f>
        <v>1</v>
      </c>
      <c r="N123" s="194">
        <f t="shared" si="39"/>
        <v>1</v>
      </c>
      <c r="O123" s="192">
        <f t="shared" si="40"/>
        <v>47.714285714285715</v>
      </c>
      <c r="P123" s="192" t="e">
        <f>IF(J123&lt;=#REF!,O123,0)</f>
        <v>#REF!</v>
      </c>
      <c r="Q123" s="192" t="e">
        <f>IF(#REF!&gt;=J123,K123,0)</f>
        <v>#REF!</v>
      </c>
      <c r="R123" s="578"/>
      <c r="S123" s="578"/>
      <c r="T123" s="610" t="str">
        <f>DEFINITIVO!T299</f>
        <v>PLAN VIGENCIA 2014
Documento de protocolo para estudios particulares previos a la autorización de la desintegración de vehículo elaborado.</v>
      </c>
      <c r="U123" s="578">
        <f t="shared" si="41"/>
        <v>2</v>
      </c>
      <c r="V123" s="578">
        <f t="shared" ca="1" si="42"/>
        <v>0</v>
      </c>
      <c r="W123" s="578" t="str">
        <f t="shared" ca="1" si="43"/>
        <v>CUMPLIDA</v>
      </c>
      <c r="X123" s="578" t="str">
        <f ca="1">IF(W123="CUMPLIDA","CUMPLIDA",IF(W123="EN TERMINO","EN TERMINO","VENCIDA"))</f>
        <v>CUMPLIDA</v>
      </c>
    </row>
    <row r="124" spans="1:24" ht="409.5" hidden="1">
      <c r="A124" s="577">
        <v>6</v>
      </c>
      <c r="B124" s="574" t="s">
        <v>1351</v>
      </c>
      <c r="C124" s="574" t="s">
        <v>31</v>
      </c>
      <c r="D124" s="574" t="s">
        <v>567</v>
      </c>
      <c r="E124" s="582" t="s">
        <v>568</v>
      </c>
      <c r="F124" s="582" t="s">
        <v>569</v>
      </c>
      <c r="G124" s="213" t="s">
        <v>570</v>
      </c>
      <c r="H124" s="213">
        <v>2</v>
      </c>
      <c r="I124" s="191">
        <f>DEFINITIVO!I300</f>
        <v>42604</v>
      </c>
      <c r="J124" s="191">
        <f>DEFINITIVO!J300</f>
        <v>42969</v>
      </c>
      <c r="K124" s="192">
        <f t="shared" si="38"/>
        <v>52.142857142857146</v>
      </c>
      <c r="L124" s="578" t="s">
        <v>1100</v>
      </c>
      <c r="M124" s="578">
        <f>DEFINITIVO!M300</f>
        <v>2</v>
      </c>
      <c r="N124" s="194">
        <f t="shared" si="39"/>
        <v>1</v>
      </c>
      <c r="O124" s="192">
        <f t="shared" si="40"/>
        <v>52.142857142857146</v>
      </c>
      <c r="P124" s="192" t="e">
        <f>IF(J124&lt;=#REF!,O124,0)</f>
        <v>#REF!</v>
      </c>
      <c r="Q124" s="192" t="e">
        <f>IF(#REF!&gt;=J124,K124,0)</f>
        <v>#REF!</v>
      </c>
      <c r="R124" s="578"/>
      <c r="S124" s="578"/>
      <c r="T124" s="610" t="str">
        <f>DEFINITIVO!T300</f>
        <v xml:space="preserve">AUDITORIA VIGENCIA 2014
Frente a este hallazgo, igualmente se reitera lo dicho a la Contraloría General de la República en septiembre de 2015, en cuanto a que los fundamentos y justificación de la celebración del Convenio referido se encuentran, además del Conpes 3759 de agosto de 2013, en la Constitución y en el Plan Nacional de Desarrollo 2010-2014, reiterados en los lineamientos de política para la modernización del transporte automotor de carga, incluidos en el Observatorio de Transporte de Carga por Carretera.
                                                                                                                                                                                                                                                                                                          Se ha venido trabajando para el mejoramiento del programa y su convenio con el FNA en donde se desarrollo un documento en el cual se explica el paso a paso de las actividades a realizar y la ejecución de recursos  en la formalización con el objetivo de materializar el mejoramiento de las circunstancias de los propietarios de vehículos de carga. Se hicieron 2 modificaciones al convenio  No 243  de 27 febrero de 2017 y la modificación al convenio No 243 de 2014  -03 de 2016 . 
</v>
      </c>
      <c r="U124" s="578">
        <f t="shared" si="41"/>
        <v>2</v>
      </c>
      <c r="V124" s="578">
        <f t="shared" ca="1" si="42"/>
        <v>0</v>
      </c>
      <c r="W124" s="578" t="str">
        <f t="shared" ca="1" si="43"/>
        <v>CUMPLIDA</v>
      </c>
      <c r="X124" s="578" t="str">
        <f ca="1">IF(W124="CUMPLIDA","CUMPLIDA",IF(W124="EN TERMINO","EN TERMINO","VENCIDA"))</f>
        <v>CUMPLIDA</v>
      </c>
    </row>
    <row r="125" spans="1:24" ht="409.5" hidden="1">
      <c r="A125" s="755">
        <v>8</v>
      </c>
      <c r="B125" s="754" t="s">
        <v>1352</v>
      </c>
      <c r="C125" s="754" t="s">
        <v>48</v>
      </c>
      <c r="D125" s="574" t="s">
        <v>61</v>
      </c>
      <c r="E125" s="237" t="s">
        <v>62</v>
      </c>
      <c r="F125" s="237" t="s">
        <v>63</v>
      </c>
      <c r="G125" s="190" t="s">
        <v>64</v>
      </c>
      <c r="H125" s="190">
        <v>1</v>
      </c>
      <c r="I125" s="191">
        <f>DEFINITIVO!I302</f>
        <v>42522</v>
      </c>
      <c r="J125" s="191">
        <f>DEFINITIVO!J302</f>
        <v>42643</v>
      </c>
      <c r="K125" s="192">
        <f t="shared" si="38"/>
        <v>17.285714285714285</v>
      </c>
      <c r="L125" s="578" t="s">
        <v>1100</v>
      </c>
      <c r="M125" s="578">
        <f>DEFINITIVO!M302</f>
        <v>1</v>
      </c>
      <c r="N125" s="194">
        <f t="shared" si="39"/>
        <v>1</v>
      </c>
      <c r="O125" s="192">
        <f t="shared" si="40"/>
        <v>17.285714285714285</v>
      </c>
      <c r="P125" s="192" t="e">
        <f>IF(J125&lt;=#REF!,O125,0)</f>
        <v>#REF!</v>
      </c>
      <c r="Q125" s="192" t="e">
        <f>IF(#REF!&gt;=J125,K125,0)</f>
        <v>#REF!</v>
      </c>
      <c r="R125" s="578"/>
      <c r="S125" s="578"/>
      <c r="T125" s="610" t="str">
        <f>DEFINITIVO!T302</f>
        <v>PLAN VIGENCIA 2014
El Ministerio de Transporte en su plan de mejoramiento estableció como acción de mejora:  Recopilar todos los informes, actas de reuniones, actas de seguimiento, documentos técnicos para demostrar la trazabilidad y la gestión realizada durante los 3 años. Recopilar todos los informes, actas de reuniones, actas de seguimiento, documentos técnicos para demostrar la trazabilidad y la gestión realizada durante los 3 años. 
en &gt;Cumplimiento  de lo establecido presentó documento que contiene: 
" PLAN VIGENCIA 2014
1. Ficha del proyecto de inversión CICOTT
1.1. Justificación SINITT como parte del CICOTT.
1.2. Contratos/proyectos que se derivan del CICOTT.
2. CICOTT 2015
2.1. Presupuesto vigencia 2015.
2.2. Proyectos 2015
2.3. Anexo I: actas de reuniones y listas de asistencia. Decreto 2060 de 22 de octubre de 2015 y Resolución 4303 de 23 de octubre de 2015.
3. CICOTT 2016
3.1. Presupuesto vigencia 2016.
3.2. Proyectos 2016
3.3. Anexo II: actas de reuniones y listas de asistencia.
4. CICOTT 2017
4.1. Presupuesto vigencia 2017.
4.2. Proyectos propuestos 2017."</v>
      </c>
      <c r="U125" s="578">
        <f t="shared" si="41"/>
        <v>2</v>
      </c>
      <c r="V125" s="578">
        <f t="shared" ca="1" si="42"/>
        <v>0</v>
      </c>
      <c r="W125" s="578" t="str">
        <f t="shared" ca="1" si="43"/>
        <v>CUMPLIDA</v>
      </c>
      <c r="X125" s="692" t="str">
        <f ca="1">IF(W125&amp;W126&amp;W127&amp;W128&amp;W129&amp;W130="CUMPLIDA","CUMPLIDA",IF(OR(W125="VENCIDA",W126="VENCIDA",W127="VENCIDA",W128="VENCIDA",W129="VENCIDA",W130="VENCIDA"),"VENCIDA",IF(U125+U126+U127+U128+U129+U130=12,"CUMPLIDA","EN TERMINO")))</f>
        <v>CUMPLIDA</v>
      </c>
    </row>
    <row r="126" spans="1:24" ht="409.5" hidden="1">
      <c r="A126" s="755"/>
      <c r="B126" s="754"/>
      <c r="C126" s="754"/>
      <c r="D126" s="574" t="s">
        <v>1872</v>
      </c>
      <c r="E126" s="574" t="s">
        <v>66</v>
      </c>
      <c r="F126" s="574" t="s">
        <v>67</v>
      </c>
      <c r="G126" s="577" t="s">
        <v>68</v>
      </c>
      <c r="H126" s="577">
        <v>2</v>
      </c>
      <c r="I126" s="191">
        <f>DEFINITIVO!I303</f>
        <v>42735</v>
      </c>
      <c r="J126" s="191">
        <f>DEFINITIVO!J303</f>
        <v>43100</v>
      </c>
      <c r="K126" s="192">
        <f t="shared" si="38"/>
        <v>52.142857142857146</v>
      </c>
      <c r="L126" s="578" t="s">
        <v>1100</v>
      </c>
      <c r="M126" s="578">
        <f>DEFINITIVO!M303</f>
        <v>2</v>
      </c>
      <c r="N126" s="194">
        <f t="shared" si="39"/>
        <v>1</v>
      </c>
      <c r="O126" s="192">
        <f t="shared" si="40"/>
        <v>52.142857142857146</v>
      </c>
      <c r="P126" s="192" t="e">
        <f>IF(J126&lt;=#REF!,O126,0)</f>
        <v>#REF!</v>
      </c>
      <c r="Q126" s="192" t="e">
        <f>IF(#REF!&gt;=J126,K126,0)</f>
        <v>#REF!</v>
      </c>
      <c r="R126" s="578"/>
      <c r="S126" s="578"/>
      <c r="T126" s="610" t="str">
        <f>DEFINITIVO!T303</f>
        <v>PLAN VIGENCIA 2014
CUMPLIDA. Los Organismos de Tránsito vienen adelantando la migración de Información de los registros de forma simultanea y progresiva a la entrada en operación de los Registros. Así mismo se viene adelantando la migración de los registros de las Empresas Municipales de Taxi para la implementación de la Planilla Única de Viaje Ocasional Electrónica. Cabe resaltar que la migración de los datos reportados por los Organismos de Tránsito es un proceso dinámico y cerrarlo es de imposible cumplimiento.</v>
      </c>
      <c r="U126" s="578">
        <f t="shared" si="41"/>
        <v>2</v>
      </c>
      <c r="V126" s="578">
        <f t="shared" ca="1" si="42"/>
        <v>0</v>
      </c>
      <c r="W126" s="578" t="str">
        <f t="shared" ca="1" si="43"/>
        <v>CUMPLIDA</v>
      </c>
      <c r="X126" s="692"/>
    </row>
    <row r="127" spans="1:24" ht="315" hidden="1">
      <c r="A127" s="755"/>
      <c r="B127" s="754"/>
      <c r="C127" s="754"/>
      <c r="D127" s="754" t="s">
        <v>69</v>
      </c>
      <c r="E127" s="237" t="s">
        <v>70</v>
      </c>
      <c r="F127" s="237" t="s">
        <v>71</v>
      </c>
      <c r="G127" s="190" t="s">
        <v>72</v>
      </c>
      <c r="H127" s="190">
        <v>7</v>
      </c>
      <c r="I127" s="191">
        <f>DEFINITIVO!I304</f>
        <v>42370</v>
      </c>
      <c r="J127" s="191">
        <f>DEFINITIVO!J304</f>
        <v>42735</v>
      </c>
      <c r="K127" s="192">
        <f t="shared" si="38"/>
        <v>52.142857142857146</v>
      </c>
      <c r="L127" s="578" t="s">
        <v>59</v>
      </c>
      <c r="M127" s="578">
        <f>DEFINITIVO!M304</f>
        <v>7</v>
      </c>
      <c r="N127" s="194">
        <f t="shared" si="39"/>
        <v>1</v>
      </c>
      <c r="O127" s="192">
        <f t="shared" si="40"/>
        <v>52.142857142857146</v>
      </c>
      <c r="P127" s="192" t="e">
        <f>IF(J127&lt;=#REF!,O127,0)</f>
        <v>#REF!</v>
      </c>
      <c r="Q127" s="192" t="e">
        <f>IF(#REF!&gt;=J127,K127,0)</f>
        <v>#REF!</v>
      </c>
      <c r="R127" s="578"/>
      <c r="S127" s="578"/>
      <c r="T127" s="610" t="str">
        <f>DEFINITIVO!T304</f>
        <v>PLAN VIGENCIA 2014
Se aprobó el  Plan Vial Departamental - PVD del Guaviare  mediante radicado No.20165000319031 y el de Antioquia con el Radicado 201650003892816 , se  cuenta en la actualidad con  el 100% de los Planes Viales Departamentales.</v>
      </c>
      <c r="U127" s="578">
        <f t="shared" si="41"/>
        <v>2</v>
      </c>
      <c r="V127" s="578">
        <f t="shared" ca="1" si="42"/>
        <v>0</v>
      </c>
      <c r="W127" s="578" t="str">
        <f t="shared" ca="1" si="43"/>
        <v>CUMPLIDA</v>
      </c>
      <c r="X127" s="692"/>
    </row>
    <row r="128" spans="1:24" ht="156.75" hidden="1" customHeight="1">
      <c r="A128" s="755"/>
      <c r="B128" s="754"/>
      <c r="C128" s="754"/>
      <c r="D128" s="754"/>
      <c r="E128" s="237" t="s">
        <v>70</v>
      </c>
      <c r="F128" s="237" t="s">
        <v>73</v>
      </c>
      <c r="G128" s="190" t="s">
        <v>74</v>
      </c>
      <c r="H128" s="190">
        <v>2</v>
      </c>
      <c r="I128" s="191">
        <f>DEFINITIVO!I305</f>
        <v>42401</v>
      </c>
      <c r="J128" s="191">
        <f>DEFINITIVO!J305</f>
        <v>42735</v>
      </c>
      <c r="K128" s="192">
        <f t="shared" si="38"/>
        <v>47.714285714285715</v>
      </c>
      <c r="L128" s="578" t="s">
        <v>59</v>
      </c>
      <c r="M128" s="578">
        <f>DEFINITIVO!M305</f>
        <v>2</v>
      </c>
      <c r="N128" s="194">
        <f t="shared" si="39"/>
        <v>1</v>
      </c>
      <c r="O128" s="192">
        <f t="shared" si="40"/>
        <v>47.714285714285715</v>
      </c>
      <c r="P128" s="192" t="e">
        <f>IF(J128&lt;=#REF!,O128,0)</f>
        <v>#REF!</v>
      </c>
      <c r="Q128" s="192" t="e">
        <f>IF(#REF!&gt;=J128,K128,0)</f>
        <v>#REF!</v>
      </c>
      <c r="R128" s="578"/>
      <c r="S128" s="578"/>
      <c r="T128" s="610" t="str">
        <f>DEFINITIVO!T305</f>
        <v>PLAN VIGENCIA 2014
La metodología de planes viales ya se tiene formulada, en cuanto a la  implementación se hará mediante resolución, la cual se encuentra en revisión por parte de la Oficina Asesora Jurídica del Ministerio de Transporte, la cual fue remitida pendiente el memorando No. 20165000250193, del 2 de noviembre de 2016.</v>
      </c>
      <c r="U128" s="578">
        <f t="shared" si="41"/>
        <v>2</v>
      </c>
      <c r="V128" s="578">
        <f t="shared" ca="1" si="42"/>
        <v>0</v>
      </c>
      <c r="W128" s="578" t="str">
        <f t="shared" ca="1" si="43"/>
        <v>CUMPLIDA</v>
      </c>
      <c r="X128" s="692"/>
    </row>
    <row r="129" spans="1:24" ht="126.75" hidden="1" customHeight="1">
      <c r="A129" s="755"/>
      <c r="B129" s="754"/>
      <c r="C129" s="754"/>
      <c r="D129" s="754"/>
      <c r="E129" s="237" t="s">
        <v>70</v>
      </c>
      <c r="F129" s="237" t="s">
        <v>75</v>
      </c>
      <c r="G129" s="190" t="s">
        <v>76</v>
      </c>
      <c r="H129" s="190">
        <v>1</v>
      </c>
      <c r="I129" s="191">
        <f>DEFINITIVO!I306</f>
        <v>42522</v>
      </c>
      <c r="J129" s="191">
        <f>DEFINITIVO!J306</f>
        <v>42886</v>
      </c>
      <c r="K129" s="192">
        <f t="shared" si="38"/>
        <v>52</v>
      </c>
      <c r="L129" s="578" t="s">
        <v>59</v>
      </c>
      <c r="M129" s="578">
        <f>DEFINITIVO!M306</f>
        <v>1</v>
      </c>
      <c r="N129" s="194">
        <f t="shared" si="39"/>
        <v>1</v>
      </c>
      <c r="O129" s="192">
        <f t="shared" si="40"/>
        <v>52</v>
      </c>
      <c r="P129" s="192" t="e">
        <f>IF(J129&lt;=#REF!,O129,0)</f>
        <v>#REF!</v>
      </c>
      <c r="Q129" s="192" t="e">
        <f>IF(#REF!&gt;=J129,K129,0)</f>
        <v>#REF!</v>
      </c>
      <c r="R129" s="578"/>
      <c r="S129" s="578"/>
      <c r="T129" s="610" t="str">
        <f>DEFINITIVO!T306</f>
        <v xml:space="preserve">PLAN VIGENCIA 2014
Se elaboro propuesta de documento COMPES  - " POLÍTICA POR LA CUAL SE ADOPTA LA SEGUNDA ETAPA DEL PROGRAMA PLAN VIAL REGIONAL - PVR, Y LA METODOLOGÍA PARA FORMULAR PLANES VIALES REGIONALES DE INFRAESTRUCTURA INTERMODAL DE TRANSPORTE" </v>
      </c>
      <c r="U129" s="578">
        <f t="shared" si="41"/>
        <v>2</v>
      </c>
      <c r="V129" s="578">
        <f t="shared" ca="1" si="42"/>
        <v>0</v>
      </c>
      <c r="W129" s="578" t="str">
        <f t="shared" ca="1" si="43"/>
        <v>CUMPLIDA</v>
      </c>
      <c r="X129" s="692"/>
    </row>
    <row r="130" spans="1:24" ht="105" hidden="1">
      <c r="A130" s="755"/>
      <c r="B130" s="754"/>
      <c r="C130" s="754"/>
      <c r="D130" s="574" t="s">
        <v>77</v>
      </c>
      <c r="E130" s="582" t="s">
        <v>78</v>
      </c>
      <c r="F130" s="582" t="s">
        <v>79</v>
      </c>
      <c r="G130" s="213" t="s">
        <v>80</v>
      </c>
      <c r="H130" s="213">
        <v>4</v>
      </c>
      <c r="I130" s="191">
        <f>DEFINITIVO!I307</f>
        <v>42505</v>
      </c>
      <c r="J130" s="191">
        <f>DEFINITIVO!J307</f>
        <v>42760</v>
      </c>
      <c r="K130" s="192">
        <f t="shared" si="38"/>
        <v>36.428571428571431</v>
      </c>
      <c r="L130" s="578" t="s">
        <v>81</v>
      </c>
      <c r="M130" s="578">
        <f>DEFINITIVO!M307</f>
        <v>4</v>
      </c>
      <c r="N130" s="194">
        <f t="shared" si="39"/>
        <v>1</v>
      </c>
      <c r="O130" s="192">
        <f t="shared" si="40"/>
        <v>36.428571428571431</v>
      </c>
      <c r="P130" s="192" t="e">
        <f>IF(J130&lt;=#REF!,O130,0)</f>
        <v>#REF!</v>
      </c>
      <c r="Q130" s="192" t="e">
        <f>IF(#REF!&gt;=J130,K130,0)</f>
        <v>#REF!</v>
      </c>
      <c r="R130" s="578"/>
      <c r="S130" s="578"/>
      <c r="T130" s="610" t="str">
        <f>DEFINITIVO!T307</f>
        <v>PLAN VIGENCIA 2014
Se han presentado de manera oportuna en cumplimiento del informe de procesos del Sistema de Gestión de Calidad.</v>
      </c>
      <c r="U130" s="578">
        <f t="shared" si="41"/>
        <v>2</v>
      </c>
      <c r="V130" s="578">
        <f t="shared" ca="1" si="42"/>
        <v>0</v>
      </c>
      <c r="W130" s="578" t="str">
        <f t="shared" ca="1" si="43"/>
        <v>CUMPLIDA</v>
      </c>
      <c r="X130" s="786"/>
    </row>
    <row r="131" spans="1:24" ht="99.75" hidden="1">
      <c r="A131" s="690">
        <v>10</v>
      </c>
      <c r="B131" s="787" t="s">
        <v>1354</v>
      </c>
      <c r="C131" s="688" t="s">
        <v>31</v>
      </c>
      <c r="D131" s="688" t="s">
        <v>88</v>
      </c>
      <c r="E131" s="759" t="s">
        <v>89</v>
      </c>
      <c r="F131" s="759" t="s">
        <v>820</v>
      </c>
      <c r="G131" s="224" t="s">
        <v>935</v>
      </c>
      <c r="H131" s="222">
        <v>1</v>
      </c>
      <c r="I131" s="191">
        <f>DEFINITIVO!I309</f>
        <v>43003</v>
      </c>
      <c r="J131" s="191">
        <f>DEFINITIVO!J309</f>
        <v>43267</v>
      </c>
      <c r="K131" s="192">
        <f t="shared" si="38"/>
        <v>37.714285714285715</v>
      </c>
      <c r="L131" s="578" t="s">
        <v>1100</v>
      </c>
      <c r="M131" s="578">
        <f>DEFINITIVO!M309</f>
        <v>1</v>
      </c>
      <c r="N131" s="194">
        <f t="shared" si="39"/>
        <v>1</v>
      </c>
      <c r="O131" s="192">
        <f t="shared" si="40"/>
        <v>37.714285714285715</v>
      </c>
      <c r="P131" s="192" t="e">
        <f>IF(J131&lt;=#REF!,O131,0)</f>
        <v>#REF!</v>
      </c>
      <c r="Q131" s="192" t="e">
        <f>IF(#REF!&gt;=J131,K131,0)</f>
        <v>#REF!</v>
      </c>
      <c r="R131" s="578"/>
      <c r="S131" s="578"/>
      <c r="T131" s="1005" t="str">
        <f>DEFINITIVO!T309</f>
        <v xml:space="preserve">PLAN VIGENCIA 2014
Actividades a desarrollar durante el año 2017,  que guardan total concordancia con las actividades que habían sido planteadas para definir la Fase 2 de la arquitectura del SINITT: 
- Definir la fase 2 de la arquitectura del SINITT  
-Articulación del SINITT según el diccionario de datos en aras de realizar SigDatos (SIGBIG)
- Diagnóstico para el modulo del SIGMAPAS basado en la ISO 14813 y el TC 211 de la ISO .
- Levantamiento de información para el plan maestro ITS en el marco del plan de Tecnologías y comunicaciones.
- Fortalecimiento de la estrategia gobierno en línea del Ministerio de Transporte.
De acuerdo al memorando No. MT20173000257841 se  solicitó a la Contraloría General de la Republica  la modificación de las actividades del Plan de Mejoramiento, respecto al hallazgo 10 de 2014.
6 Actas de trabajo Sectorial. Se actualiza de acuerdo al correo electrónico del 29-12-2017)                                                                                           Se finaliza el documento de SIGMAPAS E ITS en el primer semestre de 2018                                                                      </v>
      </c>
      <c r="U131" s="578">
        <f t="shared" si="41"/>
        <v>2</v>
      </c>
      <c r="V131" s="578">
        <f t="shared" ca="1" si="42"/>
        <v>0</v>
      </c>
      <c r="W131" s="578" t="str">
        <f t="shared" ca="1" si="43"/>
        <v>CUMPLIDA</v>
      </c>
      <c r="X131" s="701" t="str">
        <f ca="1">IF(W131&amp;W132&amp;W133&amp;W134="CUMPLIDA","CUMPLIDA",IF(OR(W131="VENCIDA",W132="VENCIDA",W133="VENCIDA",W134="VENCIDA"),"VENCIDA",IF(U131+U132+U133+U134=8,"CUMPLIDA","EN TERMINO")))</f>
        <v>CUMPLIDA</v>
      </c>
    </row>
    <row r="132" spans="1:24" ht="99.75" hidden="1">
      <c r="A132" s="695"/>
      <c r="B132" s="788"/>
      <c r="C132" s="696"/>
      <c r="D132" s="696"/>
      <c r="E132" s="760"/>
      <c r="F132" s="760"/>
      <c r="G132" s="224" t="s">
        <v>936</v>
      </c>
      <c r="H132" s="222">
        <v>1</v>
      </c>
      <c r="I132" s="191">
        <f>DEFINITIVO!I310</f>
        <v>43003</v>
      </c>
      <c r="J132" s="191">
        <f>DEFINITIVO!J310</f>
        <v>43267</v>
      </c>
      <c r="K132" s="192">
        <f t="shared" si="38"/>
        <v>37.714285714285715</v>
      </c>
      <c r="L132" s="578" t="s">
        <v>1100</v>
      </c>
      <c r="M132" s="578">
        <f>DEFINITIVO!M310</f>
        <v>1</v>
      </c>
      <c r="N132" s="194">
        <f t="shared" si="39"/>
        <v>1</v>
      </c>
      <c r="O132" s="192">
        <f t="shared" si="40"/>
        <v>37.714285714285715</v>
      </c>
      <c r="P132" s="192" t="e">
        <f>IF(J132&lt;=#REF!,O132,0)</f>
        <v>#REF!</v>
      </c>
      <c r="Q132" s="192" t="e">
        <f>IF(#REF!&gt;=J132,K132,0)</f>
        <v>#REF!</v>
      </c>
      <c r="R132" s="578"/>
      <c r="S132" s="578"/>
      <c r="T132" s="1006"/>
      <c r="U132" s="578">
        <f t="shared" si="41"/>
        <v>2</v>
      </c>
      <c r="V132" s="578">
        <f t="shared" ca="1" si="42"/>
        <v>0</v>
      </c>
      <c r="W132" s="578" t="str">
        <f t="shared" ca="1" si="43"/>
        <v>CUMPLIDA</v>
      </c>
      <c r="X132" s="702"/>
    </row>
    <row r="133" spans="1:24" ht="128.25" hidden="1">
      <c r="A133" s="695"/>
      <c r="B133" s="788"/>
      <c r="C133" s="696"/>
      <c r="D133" s="696"/>
      <c r="E133" s="760"/>
      <c r="F133" s="760"/>
      <c r="G133" s="224" t="s">
        <v>937</v>
      </c>
      <c r="H133" s="222">
        <v>1</v>
      </c>
      <c r="I133" s="191">
        <f>DEFINITIVO!I311</f>
        <v>43003</v>
      </c>
      <c r="J133" s="191">
        <f>DEFINITIVO!J311</f>
        <v>43267</v>
      </c>
      <c r="K133" s="192">
        <f t="shared" si="38"/>
        <v>37.714285714285715</v>
      </c>
      <c r="L133" s="578" t="s">
        <v>1100</v>
      </c>
      <c r="M133" s="578">
        <f>DEFINITIVO!M311</f>
        <v>1</v>
      </c>
      <c r="N133" s="194">
        <f t="shared" si="39"/>
        <v>1</v>
      </c>
      <c r="O133" s="192">
        <f t="shared" si="40"/>
        <v>37.714285714285715</v>
      </c>
      <c r="P133" s="192" t="e">
        <f>IF(J133&lt;=#REF!,O133,0)</f>
        <v>#REF!</v>
      </c>
      <c r="Q133" s="192" t="e">
        <f>IF(#REF!&gt;=J133,K133,0)</f>
        <v>#REF!</v>
      </c>
      <c r="R133" s="578"/>
      <c r="S133" s="578"/>
      <c r="T133" s="1006"/>
      <c r="U133" s="578">
        <f t="shared" si="41"/>
        <v>2</v>
      </c>
      <c r="V133" s="578">
        <f t="shared" ca="1" si="42"/>
        <v>0</v>
      </c>
      <c r="W133" s="578" t="str">
        <f t="shared" ca="1" si="43"/>
        <v>CUMPLIDA</v>
      </c>
      <c r="X133" s="702"/>
    </row>
    <row r="134" spans="1:24" ht="199.5" hidden="1">
      <c r="A134" s="691"/>
      <c r="B134" s="789"/>
      <c r="C134" s="689"/>
      <c r="D134" s="689"/>
      <c r="E134" s="761"/>
      <c r="F134" s="761"/>
      <c r="G134" s="224" t="s">
        <v>938</v>
      </c>
      <c r="H134" s="222">
        <v>6</v>
      </c>
      <c r="I134" s="191">
        <f>DEFINITIVO!I312</f>
        <v>43003</v>
      </c>
      <c r="J134" s="191">
        <f>DEFINITIVO!J312</f>
        <v>43099</v>
      </c>
      <c r="K134" s="192">
        <f t="shared" si="38"/>
        <v>13.714285714285714</v>
      </c>
      <c r="L134" s="578" t="s">
        <v>1100</v>
      </c>
      <c r="M134" s="578">
        <f>DEFINITIVO!M312</f>
        <v>6</v>
      </c>
      <c r="N134" s="194">
        <f t="shared" si="39"/>
        <v>1</v>
      </c>
      <c r="O134" s="192">
        <f t="shared" si="40"/>
        <v>13.714285714285714</v>
      </c>
      <c r="P134" s="192" t="e">
        <f>IF(J134&lt;=#REF!,O134,0)</f>
        <v>#REF!</v>
      </c>
      <c r="Q134" s="192" t="e">
        <f>IF(#REF!&gt;=J134,K134,0)</f>
        <v>#REF!</v>
      </c>
      <c r="R134" s="578"/>
      <c r="S134" s="578"/>
      <c r="T134" s="1007"/>
      <c r="U134" s="578">
        <f t="shared" si="41"/>
        <v>2</v>
      </c>
      <c r="V134" s="578">
        <f t="shared" ca="1" si="42"/>
        <v>0</v>
      </c>
      <c r="W134" s="578" t="str">
        <f t="shared" ca="1" si="43"/>
        <v>CUMPLIDA</v>
      </c>
      <c r="X134" s="703"/>
    </row>
    <row r="135" spans="1:24" ht="409.5" hidden="1">
      <c r="A135" s="577">
        <v>12</v>
      </c>
      <c r="B135" s="579" t="s">
        <v>1873</v>
      </c>
      <c r="C135" s="574" t="s">
        <v>31</v>
      </c>
      <c r="D135" s="574" t="s">
        <v>96</v>
      </c>
      <c r="E135" s="574" t="s">
        <v>97</v>
      </c>
      <c r="F135" s="574" t="s">
        <v>98</v>
      </c>
      <c r="G135" s="577" t="s">
        <v>99</v>
      </c>
      <c r="H135" s="577">
        <v>1</v>
      </c>
      <c r="I135" s="191">
        <f>DEFINITIVO!I314</f>
        <v>42733</v>
      </c>
      <c r="J135" s="191">
        <f>DEFINITIVO!J314</f>
        <v>43100</v>
      </c>
      <c r="K135" s="192">
        <f t="shared" si="38"/>
        <v>52.428571428571431</v>
      </c>
      <c r="L135" s="578" t="s">
        <v>1100</v>
      </c>
      <c r="M135" s="578">
        <f>DEFINITIVO!M314</f>
        <v>1</v>
      </c>
      <c r="N135" s="194">
        <f t="shared" si="39"/>
        <v>1</v>
      </c>
      <c r="O135" s="192">
        <f t="shared" si="40"/>
        <v>52.428571428571431</v>
      </c>
      <c r="P135" s="192" t="e">
        <f>IF(J135&lt;=#REF!,O135,0)</f>
        <v>#REF!</v>
      </c>
      <c r="Q135" s="192" t="e">
        <f>IF(#REF!&gt;=J135,K135,0)</f>
        <v>#REF!</v>
      </c>
      <c r="R135" s="578"/>
      <c r="S135" s="578"/>
      <c r="T135" s="610" t="str">
        <f>DEFINITIVO!T314</f>
        <v>PLAN VIGENCIA 2014
CUMPLIDA. Se efectúo el análisis de los actos administrativos de actualización de tarifas anuales para atender la visita de los peritos decretada de oficio por el Tribunal de Arbitramento mediante Oficio MT 20174010484541 del 15 de Noviembre de 2017.
El Tribunal de arbitramento declaró en laudo arbitral del 9 de agosto de 2018 la prosperidad de las pretenciones del concesionario, por consecuencia se emitió la resolución 3944 del 6 de septiembre de 2018, por la cual se actualizan las tarifas de los srvicios del registro Unico Nacional de  Transito - RUNT, incluido el valor de $13.700 por concepto de Inscripcion de Persona Natural O Jurìdica, Publica o Privada.</v>
      </c>
      <c r="U135" s="578">
        <f t="shared" si="41"/>
        <v>2</v>
      </c>
      <c r="V135" s="578">
        <f t="shared" ca="1" si="42"/>
        <v>0</v>
      </c>
      <c r="W135" s="578" t="str">
        <f t="shared" ca="1" si="43"/>
        <v>CUMPLIDA</v>
      </c>
      <c r="X135" s="578" t="str">
        <f ca="1">IF(W135="CUMPLIDA","CUMPLIDA",IF(W135="EN TERMINO","EN TERMINO","VENCIDA"))</f>
        <v>CUMPLIDA</v>
      </c>
    </row>
    <row r="136" spans="1:24" ht="409.5" hidden="1">
      <c r="A136" s="577">
        <v>13</v>
      </c>
      <c r="B136" s="574" t="s">
        <v>1874</v>
      </c>
      <c r="C136" s="574" t="s">
        <v>31</v>
      </c>
      <c r="D136" s="574" t="s">
        <v>101</v>
      </c>
      <c r="E136" s="574" t="s">
        <v>618</v>
      </c>
      <c r="F136" s="574" t="s">
        <v>1875</v>
      </c>
      <c r="G136" s="577" t="s">
        <v>102</v>
      </c>
      <c r="H136" s="577">
        <v>1</v>
      </c>
      <c r="I136" s="191">
        <f>DEFINITIVO!I315</f>
        <v>42733</v>
      </c>
      <c r="J136" s="191">
        <f>DEFINITIVO!J315</f>
        <v>42916</v>
      </c>
      <c r="K136" s="192">
        <f t="shared" si="38"/>
        <v>26.142857142857142</v>
      </c>
      <c r="L136" s="578" t="s">
        <v>1100</v>
      </c>
      <c r="M136" s="578">
        <f>DEFINITIVO!M315</f>
        <v>1</v>
      </c>
      <c r="N136" s="194">
        <f t="shared" si="39"/>
        <v>1</v>
      </c>
      <c r="O136" s="192">
        <f t="shared" si="40"/>
        <v>26.142857142857142</v>
      </c>
      <c r="P136" s="192" t="e">
        <f>IF(J136&lt;=#REF!,O136,0)</f>
        <v>#REF!</v>
      </c>
      <c r="Q136" s="192" t="e">
        <f>IF(#REF!&gt;=J136,K136,0)</f>
        <v>#REF!</v>
      </c>
      <c r="R136" s="578"/>
      <c r="S136" s="578"/>
      <c r="T136" s="610" t="str">
        <f>DEFINITIVO!T315</f>
        <v>PLAN VIGENCIA 2014
Con radicado 20174010276871 del 13/07/2017 nuevamente se requiere al Runt para la firma del otro sí.</v>
      </c>
      <c r="U136" s="578">
        <f t="shared" si="41"/>
        <v>2</v>
      </c>
      <c r="V136" s="578">
        <f t="shared" ca="1" si="42"/>
        <v>0</v>
      </c>
      <c r="W136" s="578" t="str">
        <f t="shared" ca="1" si="43"/>
        <v>CUMPLIDA</v>
      </c>
      <c r="X136" s="578" t="str">
        <f ca="1">IF(W136="CUMPLIDA","CUMPLIDA",IF(W136="EN TERMINO","EN TERMINO","VENCIDA"))</f>
        <v>CUMPLIDA</v>
      </c>
    </row>
    <row r="137" spans="1:24" ht="360" hidden="1">
      <c r="A137" s="690">
        <v>14</v>
      </c>
      <c r="B137" s="688" t="s">
        <v>1876</v>
      </c>
      <c r="C137" s="690" t="s">
        <v>31</v>
      </c>
      <c r="D137" s="688" t="s">
        <v>104</v>
      </c>
      <c r="E137" s="574" t="s">
        <v>105</v>
      </c>
      <c r="F137" s="574" t="s">
        <v>1048</v>
      </c>
      <c r="G137" s="577" t="s">
        <v>106</v>
      </c>
      <c r="H137" s="577">
        <v>1</v>
      </c>
      <c r="I137" s="191">
        <f>DEFINITIVO!I316</f>
        <v>42961</v>
      </c>
      <c r="J137" s="191">
        <f>DEFINITIVO!J316</f>
        <v>43312</v>
      </c>
      <c r="K137" s="192">
        <f t="shared" si="38"/>
        <v>50.142857142857146</v>
      </c>
      <c r="L137" s="578" t="s">
        <v>1111</v>
      </c>
      <c r="M137" s="578">
        <f>DEFINITIVO!M316</f>
        <v>1</v>
      </c>
      <c r="N137" s="194">
        <f t="shared" si="39"/>
        <v>1</v>
      </c>
      <c r="O137" s="192">
        <f t="shared" si="40"/>
        <v>50.142857142857146</v>
      </c>
      <c r="P137" s="192" t="e">
        <f>IF(J137&lt;=#REF!,O137,0)</f>
        <v>#REF!</v>
      </c>
      <c r="Q137" s="192" t="e">
        <f>IF(#REF!&gt;=J137,K137,0)</f>
        <v>#REF!</v>
      </c>
      <c r="R137" s="578"/>
      <c r="S137" s="578"/>
      <c r="T137" s="610" t="str">
        <f>DEFINITIVO!T316</f>
        <v>PLAN VIGENCIA 2014
SE ADELANTO CAPACITACION SOBRE MANUAL DE SUPERVISION E INTERVENTORIA AL GRUPO RUNT PRESENTA ACTA DE CAPACITACION</v>
      </c>
      <c r="U137" s="578">
        <f t="shared" si="41"/>
        <v>2</v>
      </c>
      <c r="V137" s="578">
        <f t="shared" ca="1" si="42"/>
        <v>0</v>
      </c>
      <c r="W137" s="578" t="str">
        <f t="shared" ca="1" si="43"/>
        <v>CUMPLIDA</v>
      </c>
      <c r="X137" s="692" t="str">
        <f ca="1">IF(W137&amp;W138="CUMPLIDA","CUMPLIDA",IF(OR(W137="VENCIDA",W138="VENCIDA"),"VENCIDA",IF(U137+U138=4,"CUMPLIDA","EN TERMINO")))</f>
        <v>CUMPLIDA</v>
      </c>
    </row>
    <row r="138" spans="1:24" ht="75" hidden="1">
      <c r="A138" s="691"/>
      <c r="B138" s="689"/>
      <c r="C138" s="691"/>
      <c r="D138" s="700"/>
      <c r="E138" s="574" t="s">
        <v>1086</v>
      </c>
      <c r="F138" s="574" t="s">
        <v>1087</v>
      </c>
      <c r="G138" s="576" t="s">
        <v>1088</v>
      </c>
      <c r="H138" s="576">
        <v>1</v>
      </c>
      <c r="I138" s="191">
        <f>DEFINITIVO!I317</f>
        <v>43132</v>
      </c>
      <c r="J138" s="191">
        <f>DEFINITIVO!J317</f>
        <v>43160</v>
      </c>
      <c r="K138" s="192">
        <f t="shared" si="38"/>
        <v>4</v>
      </c>
      <c r="L138" s="578" t="s">
        <v>1111</v>
      </c>
      <c r="M138" s="578">
        <f>DEFINITIVO!M317</f>
        <v>1</v>
      </c>
      <c r="N138" s="194">
        <f t="shared" si="39"/>
        <v>1</v>
      </c>
      <c r="O138" s="192"/>
      <c r="P138" s="192"/>
      <c r="Q138" s="192" t="e">
        <f>IF(#REF!&gt;=J138,K138,0)</f>
        <v>#REF!</v>
      </c>
      <c r="R138" s="578"/>
      <c r="S138" s="578"/>
      <c r="T138" s="610" t="str">
        <f>DEFINITIVO!T317</f>
        <v>PLAN VIGENCIA 2014
SE ADELANTO CAPACITACION SOBRE MANUAL DE SUPERVISION E INTERVENTORIA AL GRUPO RUNT PRESENTA ACTA DE CAPACITACION</v>
      </c>
      <c r="U138" s="578">
        <f t="shared" si="41"/>
        <v>2</v>
      </c>
      <c r="V138" s="578">
        <f t="shared" ca="1" si="42"/>
        <v>0</v>
      </c>
      <c r="W138" s="578" t="str">
        <f t="shared" ca="1" si="43"/>
        <v>CUMPLIDA</v>
      </c>
      <c r="X138" s="692"/>
    </row>
    <row r="139" spans="1:24" ht="330" hidden="1">
      <c r="A139" s="690">
        <v>16</v>
      </c>
      <c r="B139" s="688" t="s">
        <v>1877</v>
      </c>
      <c r="C139" s="690" t="s">
        <v>31</v>
      </c>
      <c r="D139" s="688" t="s">
        <v>96</v>
      </c>
      <c r="E139" s="574" t="s">
        <v>105</v>
      </c>
      <c r="F139" s="574" t="s">
        <v>1049</v>
      </c>
      <c r="G139" s="577" t="s">
        <v>106</v>
      </c>
      <c r="H139" s="577">
        <v>1</v>
      </c>
      <c r="I139" s="191">
        <f>DEFINITIVO!I318</f>
        <v>42961</v>
      </c>
      <c r="J139" s="191">
        <f>DEFINITIVO!J318</f>
        <v>43312</v>
      </c>
      <c r="K139" s="192">
        <f t="shared" si="38"/>
        <v>50.142857142857146</v>
      </c>
      <c r="L139" s="578" t="s">
        <v>1111</v>
      </c>
      <c r="M139" s="578">
        <f>DEFINITIVO!M318</f>
        <v>1</v>
      </c>
      <c r="N139" s="194">
        <f t="shared" si="39"/>
        <v>1</v>
      </c>
      <c r="O139" s="192">
        <f t="shared" ref="O139:O164" si="44">+K139*N139</f>
        <v>50.142857142857146</v>
      </c>
      <c r="P139" s="192" t="e">
        <f>IF(J139&lt;=#REF!,O139,0)</f>
        <v>#REF!</v>
      </c>
      <c r="Q139" s="192" t="e">
        <f>IF(#REF!&gt;=J139,K139,0)</f>
        <v>#REF!</v>
      </c>
      <c r="R139" s="578"/>
      <c r="S139" s="578"/>
      <c r="T139" s="610" t="str">
        <f>DEFINITIVO!T318</f>
        <v>PLAN VIGENCIA 2014
SE ADELANTO CAPACITACION SOBRE MANUAL DE SUPERVISION E INTERVENTORIA AL GRUPO RUNT PRESENTA ACTA DE CAPACITACION</v>
      </c>
      <c r="U139" s="578">
        <f t="shared" si="41"/>
        <v>2</v>
      </c>
      <c r="V139" s="578">
        <f t="shared" ca="1" si="42"/>
        <v>0</v>
      </c>
      <c r="W139" s="578" t="str">
        <f t="shared" ca="1" si="43"/>
        <v>CUMPLIDA</v>
      </c>
      <c r="X139" s="692" t="str">
        <f ca="1">IF(W139&amp;W140="CUMPLIDA","CUMPLIDA",IF(OR(W139="VENCIDA",W140="VENCIDA"),"VENCIDA",IF(U139+U140=4,"CUMPLIDA","EN TERMINO")))</f>
        <v>CUMPLIDA</v>
      </c>
    </row>
    <row r="140" spans="1:24" ht="75" hidden="1">
      <c r="A140" s="691"/>
      <c r="B140" s="689"/>
      <c r="C140" s="691"/>
      <c r="D140" s="700"/>
      <c r="E140" s="574" t="s">
        <v>1086</v>
      </c>
      <c r="F140" s="574" t="s">
        <v>1087</v>
      </c>
      <c r="G140" s="576" t="s">
        <v>1088</v>
      </c>
      <c r="H140" s="576">
        <v>1</v>
      </c>
      <c r="I140" s="191">
        <f>DEFINITIVO!I319</f>
        <v>43132</v>
      </c>
      <c r="J140" s="191">
        <f>DEFINITIVO!J319</f>
        <v>43160</v>
      </c>
      <c r="K140" s="192">
        <f t="shared" si="38"/>
        <v>4</v>
      </c>
      <c r="L140" s="578" t="s">
        <v>1111</v>
      </c>
      <c r="M140" s="578">
        <f>DEFINITIVO!M319</f>
        <v>1</v>
      </c>
      <c r="N140" s="194">
        <f t="shared" si="39"/>
        <v>1</v>
      </c>
      <c r="O140" s="192">
        <f t="shared" si="44"/>
        <v>4</v>
      </c>
      <c r="P140" s="192" t="e">
        <f>IF(J140&lt;=#REF!,O140,0)</f>
        <v>#REF!</v>
      </c>
      <c r="Q140" s="192"/>
      <c r="R140" s="578"/>
      <c r="S140" s="578"/>
      <c r="T140" s="610" t="str">
        <f>DEFINITIVO!T319</f>
        <v>PLAN VIGENCIA 2014
SE ADELANTO CAPACITACION SOBRE MANUAL DE SUPERVISION E INTERVENTORIA AL GRUPO RUNT PRESENTA ACTA DE CAPACITACION</v>
      </c>
      <c r="U140" s="578">
        <f t="shared" si="41"/>
        <v>2</v>
      </c>
      <c r="V140" s="578">
        <f t="shared" ca="1" si="42"/>
        <v>0</v>
      </c>
      <c r="W140" s="578" t="str">
        <f t="shared" ca="1" si="43"/>
        <v>CUMPLIDA</v>
      </c>
      <c r="X140" s="692"/>
    </row>
    <row r="141" spans="1:24" ht="409.5">
      <c r="A141" s="755">
        <v>19</v>
      </c>
      <c r="B141" s="754" t="s">
        <v>1356</v>
      </c>
      <c r="C141" s="754" t="s">
        <v>48</v>
      </c>
      <c r="D141" s="754" t="s">
        <v>111</v>
      </c>
      <c r="E141" s="582" t="s">
        <v>112</v>
      </c>
      <c r="F141" s="582" t="s">
        <v>113</v>
      </c>
      <c r="G141" s="213" t="s">
        <v>114</v>
      </c>
      <c r="H141" s="213">
        <v>2</v>
      </c>
      <c r="I141" s="191">
        <f>DEFINITIVO!I320</f>
        <v>42917</v>
      </c>
      <c r="J141" s="191">
        <f>DEFINITIVO!J320</f>
        <v>43100</v>
      </c>
      <c r="K141" s="192">
        <f t="shared" si="38"/>
        <v>26.142857142857142</v>
      </c>
      <c r="L141" s="578" t="s">
        <v>1100</v>
      </c>
      <c r="M141" s="578">
        <f>DEFINITIVO!M320</f>
        <v>2</v>
      </c>
      <c r="N141" s="194">
        <f t="shared" si="39"/>
        <v>1</v>
      </c>
      <c r="O141" s="192">
        <f t="shared" si="44"/>
        <v>26.142857142857142</v>
      </c>
      <c r="P141" s="192" t="e">
        <f>IF(J141&lt;=#REF!,O141,0)</f>
        <v>#REF!</v>
      </c>
      <c r="Q141" s="192" t="e">
        <f>IF(#REF!&gt;=J141,K141,0)</f>
        <v>#REF!</v>
      </c>
      <c r="R141" s="578"/>
      <c r="S141" s="578"/>
      <c r="T141" s="610" t="str">
        <f>DEFINITIVO!T320</f>
        <v xml:space="preserve">PLAN VIGENCIA 2014
El ente gestor Metrocali, suministró la información financiera de acuerdo con el manual financiero. En consecuencia se elabora el Estado de Inversión Acumulada conciliada para Metrocali. 
El ente gestor Transmetro remitió la información financiera de acuerdo al manual financiero con corte al segundo semestre de 2016, sin embargo se han realizado observaciones por parte de la UMUS, las cuales fueron remitidas vía correo electrónico por parte del profesional financiero de la Unidad, y que a la fecha están pendientes de resolver. 
2018/01/09: Para el sistema Transmetro se realizó una visita el 20 de diciembre de 2017, con el fin de revisar las cifras, y establecer un plan de trabajo para actualizar la información financiera con corte a septiembre 30 del presente año. Conforme a ello, se cruzo la inforamción y se cargo en el sistema Helisa. Se realizó la verificación que el reporte generado por el ente gestor y por el generado por el Ministerio de Transporte fueran iguales.  
Para el caso Metrocali se realizó visita contable y financiera el día 18 de diciembre de 2017. Se realizarón ajustes de centros de costos a los archivos planos con el fin de obtener los balances a septiembre de 2017 conciliados. Se presentaron observaciones al estado de inversion acumulada las cuales fueron subsanadas. Se obtuvo el estado de inversión acumulada conciliada </v>
      </c>
      <c r="U141" s="578">
        <f t="shared" si="41"/>
        <v>2</v>
      </c>
      <c r="V141" s="578">
        <f t="shared" ca="1" si="42"/>
        <v>0</v>
      </c>
      <c r="W141" s="578" t="str">
        <f t="shared" ca="1" si="43"/>
        <v>CUMPLIDA</v>
      </c>
      <c r="X141" s="692" t="str">
        <f ca="1">IF(W141&amp;W142="CUMPLIDA","CUMPLIDA",IF(OR(W141="VENCIDA",W142="VENCIDA"),"VENCIDA",IF(U141+U142=4,"CUMPLIDA","EN TERMINO")))</f>
        <v>CUMPLIDA</v>
      </c>
    </row>
    <row r="142" spans="1:24" ht="240">
      <c r="A142" s="755"/>
      <c r="B142" s="754"/>
      <c r="C142" s="754"/>
      <c r="D142" s="754"/>
      <c r="E142" s="582" t="s">
        <v>115</v>
      </c>
      <c r="F142" s="582" t="s">
        <v>116</v>
      </c>
      <c r="G142" s="213" t="s">
        <v>114</v>
      </c>
      <c r="H142" s="213">
        <v>1</v>
      </c>
      <c r="I142" s="191">
        <f>DEFINITIVO!I321</f>
        <v>42736</v>
      </c>
      <c r="J142" s="191">
        <f>DEFINITIVO!J321</f>
        <v>43100</v>
      </c>
      <c r="K142" s="192">
        <f t="shared" si="38"/>
        <v>52</v>
      </c>
      <c r="L142" s="578" t="s">
        <v>1100</v>
      </c>
      <c r="M142" s="578">
        <f>DEFINITIVO!M321</f>
        <v>1</v>
      </c>
      <c r="N142" s="194">
        <f t="shared" si="39"/>
        <v>1</v>
      </c>
      <c r="O142" s="192">
        <f t="shared" si="44"/>
        <v>52</v>
      </c>
      <c r="P142" s="192" t="e">
        <f>IF(J142&lt;=#REF!,O142,0)</f>
        <v>#REF!</v>
      </c>
      <c r="Q142" s="192" t="e">
        <f>IF(#REF!&gt;=J142,K142,0)</f>
        <v>#REF!</v>
      </c>
      <c r="R142" s="578"/>
      <c r="S142" s="578"/>
      <c r="T142" s="610" t="str">
        <f>DEFINITIVO!T321</f>
        <v xml:space="preserve">PLAN VIGENCIA 2014. 
Luego de adelantar el consolidado de información financiera de los Sistemas de Transporte Masivo con corte al 31 de diciembre de 2016, se remitió por parte de Transmilenio la información de acuerdo con el Manual Financiero del Proyecto. Conforme a ello, la UMUS incorporó esta información en el software Helissa, obteniendo los balances financieros y el EIA de  Transmilenio en las fases: Norte - Quito- Sur, Suba, Fase III (Carrera 10 y 26) y Soacha. 
20180109:  De acuerdo con la información remitida por el ente gestor Transmilenio, se generaron los archivos planos correspondientes y se obtuvo el estado de inversión acumuluada conciliada a septiembre de 2017. </v>
      </c>
      <c r="U142" s="578">
        <f t="shared" si="41"/>
        <v>2</v>
      </c>
      <c r="V142" s="578">
        <f t="shared" ca="1" si="42"/>
        <v>0</v>
      </c>
      <c r="W142" s="578" t="str">
        <f t="shared" ca="1" si="43"/>
        <v>CUMPLIDA</v>
      </c>
      <c r="X142" s="692"/>
    </row>
    <row r="143" spans="1:24" ht="409.5">
      <c r="A143" s="577">
        <v>20</v>
      </c>
      <c r="B143" s="574" t="s">
        <v>1357</v>
      </c>
      <c r="C143" s="574" t="s">
        <v>48</v>
      </c>
      <c r="D143" s="574" t="s">
        <v>118</v>
      </c>
      <c r="E143" s="582" t="s">
        <v>119</v>
      </c>
      <c r="F143" s="582" t="s">
        <v>120</v>
      </c>
      <c r="G143" s="213" t="s">
        <v>121</v>
      </c>
      <c r="H143" s="219">
        <v>1</v>
      </c>
      <c r="I143" s="191">
        <f>DEFINITIVO!I322</f>
        <v>42917</v>
      </c>
      <c r="J143" s="191">
        <f>DEFINITIVO!J322</f>
        <v>43100</v>
      </c>
      <c r="K143" s="192">
        <f t="shared" si="38"/>
        <v>26.142857142857142</v>
      </c>
      <c r="L143" s="578" t="s">
        <v>1100</v>
      </c>
      <c r="M143" s="578">
        <f>DEFINITIVO!M322</f>
        <v>1</v>
      </c>
      <c r="N143" s="194">
        <f t="shared" si="39"/>
        <v>1</v>
      </c>
      <c r="O143" s="192">
        <f t="shared" si="44"/>
        <v>26.142857142857142</v>
      </c>
      <c r="P143" s="192" t="e">
        <f>IF(J143&lt;=#REF!,O143,0)</f>
        <v>#REF!</v>
      </c>
      <c r="Q143" s="192" t="e">
        <f>IF(#REF!&gt;=J143,K143,0)</f>
        <v>#REF!</v>
      </c>
      <c r="R143" s="578"/>
      <c r="S143" s="578"/>
      <c r="T143" s="610" t="str">
        <f>DEFINITIVO!T322</f>
        <v xml:space="preserve">PLAN VIGENCIA 2014
En el Manual Financiero se refleja el procedimiento del registro de la entrega de obras, en el Ítem 2.4.8. REGISTRO DE LA ENTREGA DE LAS OBRAS A LOS ENTES TERRITORIALES; De los proyectos SITM, los Entes Gestores Metroplus, MetroCali y Transcaribe presentan en sus cuentas contables entregas de obra a diciembre de 2016, como se evidencia en los balances de prueba a diciembre de 2016. (Se resalta con amarillo las cuentas contables donde se refleja la entrega de obras)
Por su parte para Transmilenio - extensión Soacha,  se evidencia mediante certificación contable del ente territorial la entrega de las obras de infraestructura. 
Para el caso de Pereira (Megabus) y AMB ( Metrolinea) en las cuentas contables del balance de prueba a diciembre 2016 no se refleja la entrega de obras. Barranquilla (Transmetro) presenta observaciones a la información financiera reportada, por lo cual no cual no ha sido posible hacer un cierre a la misma.  
De acuerdo con lo anterior, se elaboraron comunicaciones firmadas por la Coordinación de la Unidad requiriendo a los entes gestores Megabus, Metrolinea y Bucaramanga para que la información financiera con corte al tercer trimestre del presente año (30 de septiembre)  contenga el registro contable de la entrega de obras o presenten el procedimiento referido en el manual financiero, solicitados por la UMUS. 
20171110: Se recibió respuesta de Metrolinea sobre la entrega de obras de infraestructura  con radicado MT 20173210556952 del 02/09/2017, así mismo Megabus hace entrega del PLan de Acción de Entrega de Obras al Municipio Dosquebradas y Pereira. En cuanto al proyecto de Transmilenio Bogotá, la ejecución de la infraestructura está a cargo directamente del Instituto de Desarrollo Urbano- IDU.   Se recibió comunicación de Transmetro al respecto.  </v>
      </c>
      <c r="U143" s="578">
        <f t="shared" si="41"/>
        <v>2</v>
      </c>
      <c r="V143" s="578">
        <f t="shared" ca="1" si="42"/>
        <v>0</v>
      </c>
      <c r="W143" s="578" t="str">
        <f t="shared" ca="1" si="43"/>
        <v>CUMPLIDA</v>
      </c>
      <c r="X143" s="578" t="str">
        <f ca="1">IF(W143="CUMPLIDA","CUMPLIDA",IF(W143="EN TERMINO","EN TERMINO","VENCIDA"))</f>
        <v>CUMPLIDA</v>
      </c>
    </row>
    <row r="144" spans="1:24" ht="409.5">
      <c r="A144" s="755">
        <v>21</v>
      </c>
      <c r="B144" s="754" t="s">
        <v>1358</v>
      </c>
      <c r="C144" s="754" t="s">
        <v>48</v>
      </c>
      <c r="D144" s="754" t="s">
        <v>111</v>
      </c>
      <c r="E144" s="582" t="s">
        <v>112</v>
      </c>
      <c r="F144" s="582" t="s">
        <v>123</v>
      </c>
      <c r="G144" s="213" t="s">
        <v>114</v>
      </c>
      <c r="H144" s="213">
        <v>2</v>
      </c>
      <c r="I144" s="191">
        <f>DEFINITIVO!I323</f>
        <v>42917</v>
      </c>
      <c r="J144" s="191">
        <f>DEFINITIVO!J323</f>
        <v>43100</v>
      </c>
      <c r="K144" s="192">
        <f t="shared" si="38"/>
        <v>26.142857142857142</v>
      </c>
      <c r="L144" s="578" t="s">
        <v>1100</v>
      </c>
      <c r="M144" s="578">
        <f>DEFINITIVO!M323</f>
        <v>2</v>
      </c>
      <c r="N144" s="194">
        <f t="shared" si="39"/>
        <v>1</v>
      </c>
      <c r="O144" s="192">
        <f t="shared" si="44"/>
        <v>26.142857142857142</v>
      </c>
      <c r="P144" s="192" t="e">
        <f>IF(J144&lt;=#REF!,O144,0)</f>
        <v>#REF!</v>
      </c>
      <c r="Q144" s="192" t="e">
        <f>IF(#REF!&gt;=J144,K144,0)</f>
        <v>#REF!</v>
      </c>
      <c r="R144" s="578"/>
      <c r="S144" s="578"/>
      <c r="T144" s="610" t="str">
        <f>DEFINITIVO!T323</f>
        <v xml:space="preserve">PLAN VIGENCIA 2014
El ente gestor Metrocali, suministró la información financiera de acuerdo con el manual financiero. En consecuencia se elabora el Estado de Inversión Acumulada conciliada para Metrocali. 
El ente gestor Transmetro remitió la información financiera de acuerdo al manual financiero con corte al segundo semestre de 2016, sin embargo se han realizado observaciones por parte de la UMUS, las cuales fueron remitidas vía correo electrónico por parte del profesional financiero de la Unidad, y que a la fecha están pendientes de resolver. 
2017/11/10: Se elabora balance de prueba de Transmetro con corte a septiembre de 2017. Se continua con la gestión por parte de la UMUS dentro de las labores de seguimiento a los convenios de cofinanciación para lograr la consolidación a 31 de diciembre de 2017.  
2018/01/09: Para el sistema Transmetro se realizó una visita el 20 de diciembre de 2017, con el fin de revisar las cifras, y establecer un plan de trabajo para actualizar la información financiera con corte a septiembre 30 del presente año. Conforme a ello, se cruzo la información y se cargo en el sistema Helisa. .  
Para el caso Metrocali se realizó visita contable y financiera el día 18 de diciembre de 2017. Se realizarón ajustes de centros de costos a los archivos planos con el fin de obtener los balances a septiembre de 2017 conciliados.  Se obtuvo el estado de inversión acumulada conciliada </v>
      </c>
      <c r="U144" s="578">
        <f t="shared" si="41"/>
        <v>2</v>
      </c>
      <c r="V144" s="578">
        <f t="shared" ca="1" si="42"/>
        <v>0</v>
      </c>
      <c r="W144" s="578" t="str">
        <f t="shared" ca="1" si="43"/>
        <v>CUMPLIDA</v>
      </c>
      <c r="X144" s="692" t="str">
        <f ca="1">IF(W144&amp;W145="CUMPLIDA","CUMPLIDA",IF(OR(W144="VENCIDA",W145="VENCIDA"),"VENCIDA",IF(U144+U145=4,"CUMPLIDA","EN TERMINO")))</f>
        <v>CUMPLIDA</v>
      </c>
    </row>
    <row r="145" spans="1:24" ht="180">
      <c r="A145" s="755"/>
      <c r="B145" s="754"/>
      <c r="C145" s="754"/>
      <c r="D145" s="754"/>
      <c r="E145" s="582" t="s">
        <v>115</v>
      </c>
      <c r="F145" s="582" t="s">
        <v>124</v>
      </c>
      <c r="G145" s="213" t="s">
        <v>114</v>
      </c>
      <c r="H145" s="213">
        <v>1</v>
      </c>
      <c r="I145" s="191">
        <f>DEFINITIVO!I324</f>
        <v>42736</v>
      </c>
      <c r="J145" s="191">
        <f>DEFINITIVO!J324</f>
        <v>43100</v>
      </c>
      <c r="K145" s="192">
        <f t="shared" si="38"/>
        <v>52</v>
      </c>
      <c r="L145" s="578" t="s">
        <v>1100</v>
      </c>
      <c r="M145" s="578">
        <f>DEFINITIVO!M324</f>
        <v>1</v>
      </c>
      <c r="N145" s="194">
        <f t="shared" si="39"/>
        <v>1</v>
      </c>
      <c r="O145" s="192">
        <f t="shared" si="44"/>
        <v>52</v>
      </c>
      <c r="P145" s="192" t="e">
        <f>IF(J145&lt;=#REF!,O145,0)</f>
        <v>#REF!</v>
      </c>
      <c r="Q145" s="192" t="e">
        <f>IF(#REF!&gt;=J145,K145,0)</f>
        <v>#REF!</v>
      </c>
      <c r="R145" s="578"/>
      <c r="S145" s="578"/>
      <c r="T145" s="610" t="str">
        <f>DEFINITIVO!T324</f>
        <v>PLAN VIGENCIA 2014. 
Luego de adelantar el consolidado de información financiera de los Sistemas de Transporte Masivo con corte al 31 de diciembre de 2016, se remitió por parte de Transmilenio la información de acuerdo con el Manual Financiero del Proyecto. Conforme a ello, la UMUS incorporó esta información en el software Helissa, obteniendo los balances financieros y el EIA de  Transmilenio en las fases: Norte - Quito- Sur, Suba, Fase III (Carrera 10 y 26) y Soacha. Actualmente se cuenta con información con corte al 31 de marzo de 2017.</v>
      </c>
      <c r="U145" s="578">
        <f t="shared" si="41"/>
        <v>2</v>
      </c>
      <c r="V145" s="578">
        <f t="shared" ca="1" si="42"/>
        <v>0</v>
      </c>
      <c r="W145" s="578" t="str">
        <f t="shared" ca="1" si="43"/>
        <v>CUMPLIDA</v>
      </c>
      <c r="X145" s="692"/>
    </row>
    <row r="146" spans="1:24" ht="409.5">
      <c r="A146" s="577">
        <v>22</v>
      </c>
      <c r="B146" s="574" t="s">
        <v>1359</v>
      </c>
      <c r="C146" s="574" t="s">
        <v>48</v>
      </c>
      <c r="D146" s="574" t="s">
        <v>126</v>
      </c>
      <c r="E146" s="582" t="s">
        <v>127</v>
      </c>
      <c r="F146" s="582" t="s">
        <v>128</v>
      </c>
      <c r="G146" s="213" t="s">
        <v>129</v>
      </c>
      <c r="H146" s="213">
        <v>8</v>
      </c>
      <c r="I146" s="191">
        <f>DEFINITIVO!I325</f>
        <v>42917</v>
      </c>
      <c r="J146" s="191">
        <f>DEFINITIVO!J325</f>
        <v>43100</v>
      </c>
      <c r="K146" s="192">
        <f t="shared" si="38"/>
        <v>26.142857142857142</v>
      </c>
      <c r="L146" s="578" t="s">
        <v>1100</v>
      </c>
      <c r="M146" s="578">
        <f>DEFINITIVO!M325</f>
        <v>8</v>
      </c>
      <c r="N146" s="194">
        <f t="shared" si="39"/>
        <v>1</v>
      </c>
      <c r="O146" s="192">
        <f t="shared" si="44"/>
        <v>26.142857142857142</v>
      </c>
      <c r="P146" s="192" t="e">
        <f>IF(J146&lt;=#REF!,O146,0)</f>
        <v>#REF!</v>
      </c>
      <c r="Q146" s="192" t="e">
        <f>IF(#REF!&gt;=J146,K146,0)</f>
        <v>#REF!</v>
      </c>
      <c r="R146" s="578"/>
      <c r="S146" s="578"/>
      <c r="T146" s="610" t="str">
        <f>DEFINITIVO!T325</f>
        <v xml:space="preserve">PLAN VIGENCIA 2014
De los proyectos SETP financiados por Banco Mundial Siva y Metrosabanas presentan diferencias entre los saldos disponibles del periodo y el saldo de cierre en efectivo; estas diferencias que se presentan en el Informe de Estado de Inversión Acumulada hoja No. 4, fueron sustentadas en las notas contables a diciembre de 2016.
Neiva y Montería presentan diferencias entre los saldos disponibles del periodo y el saldo de cierre en efectivo como se evidencia en el Estado de Inversión Acumulada (Hoja No. 4) y que siguiendo con el proceso de presentación de la información financiera fueron sustentadas en cuentas por cobrar como se evidencia en la hoja número 4 del informe Estado de Inversión Acumulada (resaltado con color amarillo).
Los Entes Gestores de Armenia, Pasto, Popayán y Santa Marta, presentan diferencias entre los saldos de fuentes disponibles contra los saldos de cierre de efectivo al final del periodo en los libros contables, en la vigencia 2016, 
Las diferencias presentadas en la Hoja 4 del Estado de Inversión Acumulada - EIA de los Proyectos de Santa Marta y Armenia, fueron sustentadas ampliamente en las notas explicativas con corte 30 de septiembre de 2017, según se indicó en el reporte del mes de noviembre. Con respecto a los proyectos de Pasto y Popayán, al finalizar el mes de noviembre y principios de diciembre, se recibió la información sustentado en las notas explicativas las diferencias encontradas. </v>
      </c>
      <c r="U146" s="578">
        <f t="shared" si="41"/>
        <v>2</v>
      </c>
      <c r="V146" s="578">
        <f t="shared" ca="1" si="42"/>
        <v>0</v>
      </c>
      <c r="W146" s="578" t="str">
        <f t="shared" ca="1" si="43"/>
        <v>CUMPLIDA</v>
      </c>
      <c r="X146" s="578" t="str">
        <f t="shared" ref="X146:X153" ca="1" si="45">IF(W146="CUMPLIDA","CUMPLIDA",IF(W146="EN TERMINO","EN TERMINO","VENCIDA"))</f>
        <v>CUMPLIDA</v>
      </c>
    </row>
    <row r="147" spans="1:24" ht="270">
      <c r="A147" s="577">
        <v>23</v>
      </c>
      <c r="B147" s="574" t="s">
        <v>1360</v>
      </c>
      <c r="C147" s="574" t="s">
        <v>48</v>
      </c>
      <c r="D147" s="574" t="s">
        <v>131</v>
      </c>
      <c r="E147" s="582" t="s">
        <v>132</v>
      </c>
      <c r="F147" s="582" t="s">
        <v>133</v>
      </c>
      <c r="G147" s="213" t="s">
        <v>134</v>
      </c>
      <c r="H147" s="213">
        <v>3</v>
      </c>
      <c r="I147" s="191">
        <f>DEFINITIVO!I326</f>
        <v>42552</v>
      </c>
      <c r="J147" s="191">
        <f>DEFINITIVO!J326</f>
        <v>42916</v>
      </c>
      <c r="K147" s="192">
        <f t="shared" si="38"/>
        <v>52</v>
      </c>
      <c r="L147" s="578" t="s">
        <v>1100</v>
      </c>
      <c r="M147" s="578">
        <f>DEFINITIVO!M326</f>
        <v>3</v>
      </c>
      <c r="N147" s="194">
        <f t="shared" si="39"/>
        <v>1</v>
      </c>
      <c r="O147" s="192">
        <f t="shared" si="44"/>
        <v>52</v>
      </c>
      <c r="P147" s="192" t="e">
        <f>IF(J147&lt;=#REF!,O147,0)</f>
        <v>#REF!</v>
      </c>
      <c r="Q147" s="192" t="e">
        <f>IF(#REF!&gt;=J147,K147,0)</f>
        <v>#REF!</v>
      </c>
      <c r="R147" s="578"/>
      <c r="S147" s="578"/>
      <c r="T147" s="610" t="str">
        <f>DEFINITIVO!T326</f>
        <v>PLAN VIGENCIA 2014
Los sistemas de Bucaramanga, Medellín y Cali, presentan plan de acción en cumplimiento de la circular conjunta de sostenibilidad emitida por el Ministerio de Transporte, DNP, Ministerio de Hacienda y Crédito Público, Superintendencia de Puertos y Transporte y Procuraduría General de la Nación, el cual se desarrolla en tres etapas a saber: evaluación del servicio, plan de choque y plan de mejoramiento. Los planes de acción se encuentran en revisión por parte de las entidades del orden nacional.</v>
      </c>
      <c r="U147" s="578">
        <f t="shared" si="41"/>
        <v>2</v>
      </c>
      <c r="V147" s="578">
        <f t="shared" ca="1" si="42"/>
        <v>0</v>
      </c>
      <c r="W147" s="578" t="str">
        <f t="shared" ca="1" si="43"/>
        <v>CUMPLIDA</v>
      </c>
      <c r="X147" s="578" t="str">
        <f t="shared" ca="1" si="45"/>
        <v>CUMPLIDA</v>
      </c>
    </row>
    <row r="148" spans="1:24" ht="270">
      <c r="A148" s="577">
        <v>24</v>
      </c>
      <c r="B148" s="574" t="s">
        <v>1361</v>
      </c>
      <c r="C148" s="574" t="s">
        <v>48</v>
      </c>
      <c r="D148" s="574" t="s">
        <v>136</v>
      </c>
      <c r="E148" s="582" t="s">
        <v>132</v>
      </c>
      <c r="F148" s="582" t="s">
        <v>137</v>
      </c>
      <c r="G148" s="213" t="s">
        <v>134</v>
      </c>
      <c r="H148" s="213">
        <v>7</v>
      </c>
      <c r="I148" s="191">
        <f>DEFINITIVO!I327</f>
        <v>42552</v>
      </c>
      <c r="J148" s="191">
        <f>DEFINITIVO!J327</f>
        <v>42916</v>
      </c>
      <c r="K148" s="192">
        <f t="shared" si="38"/>
        <v>52</v>
      </c>
      <c r="L148" s="578" t="s">
        <v>1100</v>
      </c>
      <c r="M148" s="578">
        <f>DEFINITIVO!M327</f>
        <v>7</v>
      </c>
      <c r="N148" s="194">
        <f t="shared" si="39"/>
        <v>1</v>
      </c>
      <c r="O148" s="192">
        <f t="shared" si="44"/>
        <v>52</v>
      </c>
      <c r="P148" s="192" t="e">
        <f>IF(J148&lt;=#REF!,O148,0)</f>
        <v>#REF!</v>
      </c>
      <c r="Q148" s="192" t="e">
        <f>IF(#REF!&gt;=J148,K148,0)</f>
        <v>#REF!</v>
      </c>
      <c r="R148" s="578"/>
      <c r="S148" s="578"/>
      <c r="T148" s="610" t="str">
        <f>DEFINITIVO!T327</f>
        <v>PLAN VIGENCIA 2014
Los SETP de las ciudades de Santa Marta, Valledupar, Sincelejo, Pasto, Armenia, Montería, Neiva, Popayán presentaron planes de acción en cumplimiento de la circular conjunta de sostenibilidad emitida por el Ministerio de Transporte, DNP, Ministerio de Hacienda y Crédito Público y Superintendencia de Puertos y Transporte, donde uno de los principales aspectos a incluir es la priorización para la ejecución de infraestructura asociada a las necesidades de la puesta en marcha de la operación. Adicionalmente se trabaja en la elaboración de un documento conpes que flexibilice la redistribución de recursos entre componentes para cada uno de estos sistemas, con el fin de que se realicen inversiones en infraestructura que favorezcan la operación.</v>
      </c>
      <c r="U148" s="578">
        <f t="shared" si="41"/>
        <v>2</v>
      </c>
      <c r="V148" s="578">
        <f t="shared" ca="1" si="42"/>
        <v>0</v>
      </c>
      <c r="W148" s="578" t="str">
        <f t="shared" ca="1" si="43"/>
        <v>CUMPLIDA</v>
      </c>
      <c r="X148" s="578" t="str">
        <f t="shared" ca="1" si="45"/>
        <v>CUMPLIDA</v>
      </c>
    </row>
    <row r="149" spans="1:24" ht="409.5">
      <c r="A149" s="577">
        <v>25</v>
      </c>
      <c r="B149" s="195" t="s">
        <v>1362</v>
      </c>
      <c r="C149" s="195" t="s">
        <v>48</v>
      </c>
      <c r="D149" s="195" t="s">
        <v>138</v>
      </c>
      <c r="E149" s="195" t="s">
        <v>139</v>
      </c>
      <c r="F149" s="582" t="s">
        <v>140</v>
      </c>
      <c r="G149" s="578" t="s">
        <v>141</v>
      </c>
      <c r="H149" s="578">
        <v>16</v>
      </c>
      <c r="I149" s="191">
        <f>DEFINITIVO!I328</f>
        <v>42856</v>
      </c>
      <c r="J149" s="191">
        <f>DEFINITIVO!J328</f>
        <v>43220</v>
      </c>
      <c r="K149" s="192">
        <f t="shared" si="38"/>
        <v>52</v>
      </c>
      <c r="L149" s="578" t="s">
        <v>1100</v>
      </c>
      <c r="M149" s="578">
        <f>DEFINITIVO!M328</f>
        <v>16</v>
      </c>
      <c r="N149" s="194">
        <f t="shared" si="39"/>
        <v>1</v>
      </c>
      <c r="O149" s="192">
        <f t="shared" si="44"/>
        <v>52</v>
      </c>
      <c r="P149" s="192" t="e">
        <f>IF(J149&lt;=#REF!,O149,0)</f>
        <v>#REF!</v>
      </c>
      <c r="Q149" s="192" t="e">
        <f>IF(#REF!&gt;=J149,K149,0)</f>
        <v>#REF!</v>
      </c>
      <c r="R149" s="578"/>
      <c r="S149" s="578"/>
      <c r="T149" s="610" t="str">
        <f>DEFINITIVO!T328</f>
        <v xml:space="preserve">PLAN VIGENCIA 2014
Previamente se elaboraron y reportaron los informes técnicos de:  Montería, Armenia, Bucaramanga, Cartagena y Sincelejo. 
Con corte a julio de 2017, se cuenta con los informes técnicos de: Cali, Medellín, Bogotá, Barranquilla, Pereira, Valledupar, Santa Marta, Pasto, Popayán, Neiva y Soacha. Adicionalmente en los planes de acción presentados por los Sistemas en virtud de la circular conjunta de sostenibilidad se evaluaron diferentes aspectos que afectan la operación del sistema como es el caso del estado de los cronogramas de implementación, estado actual de vinculación de flota, nivel de cobertura del sistema, proceso de chatarrización, cronograma de desmonte de rutas del TPC, Gestión de la demanda, entre otras. </v>
      </c>
      <c r="U149" s="578">
        <f t="shared" si="41"/>
        <v>2</v>
      </c>
      <c r="V149" s="578">
        <f t="shared" ca="1" si="42"/>
        <v>0</v>
      </c>
      <c r="W149" s="578" t="str">
        <f t="shared" ca="1" si="43"/>
        <v>CUMPLIDA</v>
      </c>
      <c r="X149" s="578" t="str">
        <f t="shared" ca="1" si="45"/>
        <v>CUMPLIDA</v>
      </c>
    </row>
    <row r="150" spans="1:24" ht="409.5">
      <c r="A150" s="577">
        <v>26</v>
      </c>
      <c r="B150" s="247" t="s">
        <v>1363</v>
      </c>
      <c r="C150" s="195" t="s">
        <v>48</v>
      </c>
      <c r="D150" s="195" t="s">
        <v>143</v>
      </c>
      <c r="E150" s="582" t="s">
        <v>144</v>
      </c>
      <c r="F150" s="582" t="s">
        <v>140</v>
      </c>
      <c r="G150" s="578" t="s">
        <v>145</v>
      </c>
      <c r="H150" s="578">
        <v>16</v>
      </c>
      <c r="I150" s="191">
        <f>DEFINITIVO!I329</f>
        <v>42856</v>
      </c>
      <c r="J150" s="191">
        <f>DEFINITIVO!J329</f>
        <v>43220</v>
      </c>
      <c r="K150" s="192">
        <f t="shared" si="38"/>
        <v>52</v>
      </c>
      <c r="L150" s="578" t="s">
        <v>1100</v>
      </c>
      <c r="M150" s="578">
        <f>DEFINITIVO!M329</f>
        <v>16</v>
      </c>
      <c r="N150" s="194">
        <f t="shared" si="39"/>
        <v>1</v>
      </c>
      <c r="O150" s="192">
        <f t="shared" si="44"/>
        <v>52</v>
      </c>
      <c r="P150" s="192" t="e">
        <f>IF(J150&lt;=#REF!,O150,0)</f>
        <v>#REF!</v>
      </c>
      <c r="Q150" s="192" t="e">
        <f>IF(#REF!&gt;=J150,K150,0)</f>
        <v>#REF!</v>
      </c>
      <c r="R150" s="578"/>
      <c r="S150" s="578"/>
      <c r="T150" s="610" t="str">
        <f>DEFINITIVO!T329</f>
        <v xml:space="preserve">PLAN VIGENCIA 2014
Previamente se elaboraron y reportaron los informes técnicos de:  Montería, Armenia, Bucaramanga, Cartagena y Sincelejo. 
Con corte a julio de 2017, se cuenta con los informes técnicos de: Cali, Medellín, Bogotá, Barranquilla, Pereira, Valledupar, Santa Marta, Pasto, Popayán, Neiva y Soacha. Adicionalmente en los planes de acción presentados por los Sistemas en virtud de la circular conjunta de sostenibilidad se evaluaron diferentes aspectos que afectan la operación del sistema como es el caso del estado de los cronogramas de implementación, estado actual de vinculación de flota, nivel de cobertura del sistema, proceso de chatarrización, cronograma de desmonte de rutas del TPC, Gestión de la demanda, entre otras. </v>
      </c>
      <c r="U150" s="578">
        <f t="shared" si="41"/>
        <v>2</v>
      </c>
      <c r="V150" s="578">
        <f t="shared" ca="1" si="42"/>
        <v>0</v>
      </c>
      <c r="W150" s="578" t="str">
        <f t="shared" ca="1" si="43"/>
        <v>CUMPLIDA</v>
      </c>
      <c r="X150" s="578" t="str">
        <f t="shared" ca="1" si="45"/>
        <v>CUMPLIDA</v>
      </c>
    </row>
    <row r="151" spans="1:24" ht="409.5">
      <c r="A151" s="577">
        <v>28</v>
      </c>
      <c r="B151" s="247" t="s">
        <v>1364</v>
      </c>
      <c r="C151" s="195" t="s">
        <v>48</v>
      </c>
      <c r="D151" s="195" t="s">
        <v>147</v>
      </c>
      <c r="E151" s="582" t="s">
        <v>148</v>
      </c>
      <c r="F151" s="582" t="s">
        <v>140</v>
      </c>
      <c r="G151" s="578" t="s">
        <v>149</v>
      </c>
      <c r="H151" s="578">
        <v>16</v>
      </c>
      <c r="I151" s="191">
        <f>DEFINITIVO!I330</f>
        <v>42856</v>
      </c>
      <c r="J151" s="191">
        <f>DEFINITIVO!J330</f>
        <v>43220</v>
      </c>
      <c r="K151" s="192">
        <f t="shared" si="38"/>
        <v>52</v>
      </c>
      <c r="L151" s="578" t="s">
        <v>1100</v>
      </c>
      <c r="M151" s="578">
        <f>DEFINITIVO!M330</f>
        <v>16</v>
      </c>
      <c r="N151" s="194">
        <f t="shared" si="39"/>
        <v>1</v>
      </c>
      <c r="O151" s="192">
        <f t="shared" si="44"/>
        <v>52</v>
      </c>
      <c r="P151" s="192" t="e">
        <f>IF(J151&lt;=#REF!,O151,0)</f>
        <v>#REF!</v>
      </c>
      <c r="Q151" s="192" t="e">
        <f>IF(#REF!&gt;=J151,K151,0)</f>
        <v>#REF!</v>
      </c>
      <c r="R151" s="578"/>
      <c r="S151" s="578"/>
      <c r="T151" s="610" t="str">
        <f>DEFINITIVO!T330</f>
        <v xml:space="preserve">PLAN VIGENCIA 2014
Previamente se elaboraron y reportaron los informes técnicos de:  Montería, Armenia, Bucaramanga, Cartagena y Sincelejo. 
Con corte a julio de 2017, se cuenta con los informes técnicos de: Cali, Medellín, Bogotá, Barranquilla, Pereira, Valledupar, Santa Marta, Pasto, Popayán, Neiva y Soacha. Adicionalmente en los planes de acción presentados por los Sistemas en virtud de la circular conjunta de sostenibilidad se evaluaron diferentes aspectos que afectan la operación del sistema como es el caso del estado de los cronogramas de implementación, estado actual de vinculación de flota, nivel de cobertura del sistema, proceso de chatarrización, cronograma de desmonte de rutas del TPC, Gestión de la demanda, entre otras. </v>
      </c>
      <c r="U151" s="578">
        <f t="shared" si="41"/>
        <v>2</v>
      </c>
      <c r="V151" s="578">
        <f t="shared" ca="1" si="42"/>
        <v>0</v>
      </c>
      <c r="W151" s="578" t="str">
        <f t="shared" ca="1" si="43"/>
        <v>CUMPLIDA</v>
      </c>
      <c r="X151" s="578" t="str">
        <f t="shared" ca="1" si="45"/>
        <v>CUMPLIDA</v>
      </c>
    </row>
    <row r="152" spans="1:24" ht="270" hidden="1">
      <c r="A152" s="577">
        <v>29</v>
      </c>
      <c r="B152" s="574" t="s">
        <v>1365</v>
      </c>
      <c r="C152" s="574" t="s">
        <v>31</v>
      </c>
      <c r="D152" s="574" t="s">
        <v>151</v>
      </c>
      <c r="E152" s="574" t="s">
        <v>152</v>
      </c>
      <c r="F152" s="574" t="s">
        <v>153</v>
      </c>
      <c r="G152" s="577" t="s">
        <v>107</v>
      </c>
      <c r="H152" s="577">
        <v>1</v>
      </c>
      <c r="I152" s="191">
        <f>DEFINITIVO!I331</f>
        <v>42522</v>
      </c>
      <c r="J152" s="191">
        <f>DEFINITIVO!J331</f>
        <v>42887</v>
      </c>
      <c r="K152" s="192">
        <f t="shared" si="38"/>
        <v>52.142857142857146</v>
      </c>
      <c r="L152" s="578" t="s">
        <v>1100</v>
      </c>
      <c r="M152" s="578">
        <f>DEFINITIVO!M331</f>
        <v>1</v>
      </c>
      <c r="N152" s="194">
        <f t="shared" si="39"/>
        <v>1</v>
      </c>
      <c r="O152" s="192">
        <f t="shared" si="44"/>
        <v>52.142857142857146</v>
      </c>
      <c r="P152" s="192" t="e">
        <f>IF(J152&lt;=#REF!,O152,0)</f>
        <v>#REF!</v>
      </c>
      <c r="Q152" s="192" t="e">
        <f>IF(#REF!&gt;=J152,K152,0)</f>
        <v>#REF!</v>
      </c>
      <c r="R152" s="578"/>
      <c r="S152" s="578"/>
      <c r="T152" s="610" t="str">
        <f>DEFINITIVO!T331</f>
        <v>PLAN VIGENCIA 2014
Con memorando 20174230095253 del 22 de junio de 2017, se anexan los soportes del cumplimiento del hallazgo, donde adjuntan el Acta de Reunión con el objetivo de Adquirir compromiso por parte de los contratistas del Grupo de Seguridad Vial para depositar la información desarrollada bajo el contrato en un repositorio virtual, igualmente anexan la hoja de ruta para el manejo de la información de contratos o derivados de la información misional del Grupo de Seguridad Vial del Ministerio de Transporte.</v>
      </c>
      <c r="U152" s="578">
        <f t="shared" si="41"/>
        <v>2</v>
      </c>
      <c r="V152" s="578">
        <f t="shared" ca="1" si="42"/>
        <v>0</v>
      </c>
      <c r="W152" s="578" t="str">
        <f t="shared" ca="1" si="43"/>
        <v>CUMPLIDA</v>
      </c>
      <c r="X152" s="578" t="str">
        <f t="shared" ca="1" si="45"/>
        <v>CUMPLIDA</v>
      </c>
    </row>
    <row r="153" spans="1:24" ht="285" hidden="1">
      <c r="A153" s="577">
        <v>31</v>
      </c>
      <c r="B153" s="574" t="s">
        <v>1366</v>
      </c>
      <c r="C153" s="574" t="s">
        <v>31</v>
      </c>
      <c r="D153" s="574" t="s">
        <v>154</v>
      </c>
      <c r="E153" s="574" t="s">
        <v>598</v>
      </c>
      <c r="F153" s="574" t="s">
        <v>155</v>
      </c>
      <c r="G153" s="577" t="s">
        <v>107</v>
      </c>
      <c r="H153" s="190">
        <v>1</v>
      </c>
      <c r="I153" s="191">
        <f>DEFINITIVO!I332</f>
        <v>42522</v>
      </c>
      <c r="J153" s="191">
        <f>DEFINITIVO!J332</f>
        <v>42887</v>
      </c>
      <c r="K153" s="192">
        <f t="shared" si="38"/>
        <v>52.142857142857146</v>
      </c>
      <c r="L153" s="578" t="s">
        <v>1112</v>
      </c>
      <c r="M153" s="578">
        <f>DEFINITIVO!M332</f>
        <v>1</v>
      </c>
      <c r="N153" s="194">
        <f t="shared" si="39"/>
        <v>1</v>
      </c>
      <c r="O153" s="192">
        <f t="shared" si="44"/>
        <v>52.142857142857146</v>
      </c>
      <c r="P153" s="192" t="e">
        <f>IF(J153&lt;=#REF!,O153,0)</f>
        <v>#REF!</v>
      </c>
      <c r="Q153" s="192" t="e">
        <f>IF(#REF!&gt;=J153,K153,0)</f>
        <v>#REF!</v>
      </c>
      <c r="R153" s="578"/>
      <c r="S153" s="578"/>
      <c r="T153" s="610" t="str">
        <f>DEFINITIVO!T332</f>
        <v>PLAN VIGENCIA 2014
Memorando 20174000104063 del 05/07/2017, donde anexan y expresan que se elaboraron dos matrices donde se identificaron 14 riesgos dentro de las diferentes etapas de los procesos de selección, una para los procesos en general y otra para los procesos de Banca, las cuales cuentan con los parámetros establecidos dentro del Plan de Mejoramiento y que fueron divulgadas a todo el personal del Ministerio de Transporte mediante correo institucional, el 27 de junio de 2017.</v>
      </c>
      <c r="U153" s="578">
        <f t="shared" si="41"/>
        <v>2</v>
      </c>
      <c r="V153" s="578">
        <f t="shared" ca="1" si="42"/>
        <v>0</v>
      </c>
      <c r="W153" s="578" t="str">
        <f t="shared" ca="1" si="43"/>
        <v>CUMPLIDA</v>
      </c>
      <c r="X153" s="578" t="str">
        <f t="shared" ca="1" si="45"/>
        <v>CUMPLIDA</v>
      </c>
    </row>
    <row r="154" spans="1:24" ht="345" hidden="1">
      <c r="A154" s="755">
        <v>33</v>
      </c>
      <c r="B154" s="790" t="s">
        <v>1367</v>
      </c>
      <c r="C154" s="754" t="s">
        <v>48</v>
      </c>
      <c r="D154" s="754" t="s">
        <v>158</v>
      </c>
      <c r="E154" s="754" t="s">
        <v>159</v>
      </c>
      <c r="F154" s="237" t="s">
        <v>160</v>
      </c>
      <c r="G154" s="190" t="s">
        <v>161</v>
      </c>
      <c r="H154" s="190">
        <v>1</v>
      </c>
      <c r="I154" s="191">
        <f>DEFINITIVO!I333</f>
        <v>42522</v>
      </c>
      <c r="J154" s="191">
        <f>DEFINITIVO!J333</f>
        <v>42887</v>
      </c>
      <c r="K154" s="192">
        <f t="shared" si="38"/>
        <v>52.142857142857146</v>
      </c>
      <c r="L154" s="578" t="s">
        <v>1100</v>
      </c>
      <c r="M154" s="578">
        <f>DEFINITIVO!M333</f>
        <v>1</v>
      </c>
      <c r="N154" s="194">
        <f t="shared" si="39"/>
        <v>1</v>
      </c>
      <c r="O154" s="192">
        <f t="shared" si="44"/>
        <v>52.142857142857146</v>
      </c>
      <c r="P154" s="192" t="e">
        <f>IF(J154&lt;=#REF!,O154,0)</f>
        <v>#REF!</v>
      </c>
      <c r="Q154" s="192" t="e">
        <f>IF(#REF!&gt;=J154,K154,0)</f>
        <v>#REF!</v>
      </c>
      <c r="R154" s="578"/>
      <c r="S154" s="578"/>
      <c r="T154" s="610" t="str">
        <f>DEFINITIVO!T333</f>
        <v>PLAN VIGENCIA 2014
Como campaña para promover  el uso de modos no motorizados y tecnologías limpias, tales como bicicleta, tricimóviles y transporte peatonal en todo el territorio nacional,  para incrementar  el uso de modos no motorizados (bicicleta, viaje a pie o tricimóvil, entre otros) y su integración con otros modos de transporte se han realizado las siguientes actividades:
Se expidió la Guía de Ciclo Infraestructura para Ciudades Colombianas (Lanzamiento Abril 2016), la cual pretende fortalecer los conocimientos de los tomadores de decisión, planeadores, veedores y sociedad civil para la implementación de infraestructura y políticas cicloinclusivas
Se presentó para consulta pública el proyecto de Decreto “Por el cual se adiciona el capítulo 9  al Título 1  de la Parte 2  del Libro 2  del Decreto 1079 de 2015,  reglamentando  el uso de vehículos Triciclo o Tricimóviles no motorizados incluidos los de pedaleo asistido, en la prestación del Servicio Público de Transporte Terrestre de pasajeros y se dictan otras disposiciones”</v>
      </c>
      <c r="U154" s="578">
        <f t="shared" si="41"/>
        <v>2</v>
      </c>
      <c r="V154" s="578">
        <f t="shared" ca="1" si="42"/>
        <v>0</v>
      </c>
      <c r="W154" s="578" t="str">
        <f t="shared" ca="1" si="43"/>
        <v>CUMPLIDA</v>
      </c>
      <c r="X154" s="692" t="str">
        <f ca="1">IF(W154&amp;W155&amp;W156="CUMPLIDA","CUMPLIDA",IF(OR(W154="VENCIDA",W155="VENCIDA",W156="VENCIDA"),"VENCIDA",IF(U154+U155+U156=6,"CUMPLIDA","EN TERMINO")))</f>
        <v>CUMPLIDA</v>
      </c>
    </row>
    <row r="155" spans="1:24" ht="165" hidden="1">
      <c r="A155" s="755"/>
      <c r="B155" s="790"/>
      <c r="C155" s="754"/>
      <c r="D155" s="754"/>
      <c r="E155" s="754"/>
      <c r="F155" s="237" t="s">
        <v>162</v>
      </c>
      <c r="G155" s="190" t="s">
        <v>163</v>
      </c>
      <c r="H155" s="190">
        <v>1</v>
      </c>
      <c r="I155" s="191">
        <f>DEFINITIVO!I334</f>
        <v>42522</v>
      </c>
      <c r="J155" s="191">
        <f>DEFINITIVO!J334</f>
        <v>42887</v>
      </c>
      <c r="K155" s="192">
        <f t="shared" si="38"/>
        <v>52.142857142857146</v>
      </c>
      <c r="L155" s="578" t="s">
        <v>1100</v>
      </c>
      <c r="M155" s="578">
        <f>DEFINITIVO!M334</f>
        <v>1</v>
      </c>
      <c r="N155" s="194">
        <f t="shared" si="39"/>
        <v>1</v>
      </c>
      <c r="O155" s="192">
        <f t="shared" si="44"/>
        <v>52.142857142857146</v>
      </c>
      <c r="P155" s="192" t="e">
        <f>IF(J155&lt;=#REF!,O155,0)</f>
        <v>#REF!</v>
      </c>
      <c r="Q155" s="192" t="e">
        <f>IF(#REF!&gt;=J155,K155,0)</f>
        <v>#REF!</v>
      </c>
      <c r="R155" s="578"/>
      <c r="S155" s="578"/>
      <c r="T155" s="610" t="str">
        <f>DEFINITIVO!T334</f>
        <v>PLAN VIGENCIA 2014
Con Radicado 20171060082223 del 31 de mayo de 2017 Se presentó a la Oficina jurídica para consulta publica el proyecto de decreto “Por el cual se adiciona el capítulo 9  al Título 1  de la Parte 2  del Libro 2  del Decreto 1079 de 2015,  reglamentando  el uso de vehículos Triciclo o Tricimóviles no motorizados incluidos los de pedaleo asistido, en la prestación del Servicio Público de Transporte Terrestre de pasajeros y se dictan otras disposiciones”</v>
      </c>
      <c r="U155" s="578">
        <f t="shared" si="41"/>
        <v>2</v>
      </c>
      <c r="V155" s="578">
        <f t="shared" ca="1" si="42"/>
        <v>0</v>
      </c>
      <c r="W155" s="578" t="str">
        <f t="shared" ca="1" si="43"/>
        <v>CUMPLIDA</v>
      </c>
      <c r="X155" s="692"/>
    </row>
    <row r="156" spans="1:24" ht="315" hidden="1">
      <c r="A156" s="755"/>
      <c r="B156" s="790"/>
      <c r="C156" s="754"/>
      <c r="D156" s="754"/>
      <c r="E156" s="754"/>
      <c r="F156" s="237" t="s">
        <v>164</v>
      </c>
      <c r="G156" s="190" t="s">
        <v>165</v>
      </c>
      <c r="H156" s="190">
        <v>5</v>
      </c>
      <c r="I156" s="191">
        <f>DEFINITIVO!I335</f>
        <v>42522</v>
      </c>
      <c r="J156" s="191">
        <f>DEFINITIVO!J335</f>
        <v>42887</v>
      </c>
      <c r="K156" s="192">
        <f t="shared" si="38"/>
        <v>52.142857142857146</v>
      </c>
      <c r="L156" s="578" t="s">
        <v>1100</v>
      </c>
      <c r="M156" s="578">
        <f>DEFINITIVO!M335</f>
        <v>5</v>
      </c>
      <c r="N156" s="194">
        <f t="shared" si="39"/>
        <v>1</v>
      </c>
      <c r="O156" s="192">
        <f t="shared" si="44"/>
        <v>52.142857142857146</v>
      </c>
      <c r="P156" s="192" t="e">
        <f>IF(J156&lt;=#REF!,O156,0)</f>
        <v>#REF!</v>
      </c>
      <c r="Q156" s="192" t="e">
        <f>IF(#REF!&gt;=J156,K156,0)</f>
        <v>#REF!</v>
      </c>
      <c r="R156" s="578"/>
      <c r="S156" s="578"/>
      <c r="T156" s="610" t="str">
        <f>DEFINITIVO!T335</f>
        <v>PLAN VIGENCIA 2014 
Informe de gestión Dra. Ayda Lucy Ospina.  Radicado 20173210103912. (páginas 7 y 8)
Además de las circulares expedidas  por el Ministerio de transporte destinadas a los organismos de tránsito recordándoles sus competencias, conjuntamente con la Supertransporte se expidieron las circulares: 018 de 2015, 072 de 2016, 073 de 2016, 0003 de 2017.
Respecto de la coordinación con la DITRA, se realizaron mesas de trabajo, operativos especiales en diferentes regiones del país, se expidió la Resolución 3443 de 2016 "Por la cual se dictan lineamientos para el control del cumplimiento de las normas que rigen la actividad transportadora". Definiendo así una estrategia liderada por el Viceministerio de Transporte  y la Superintendencia de puertos y transporte  yendo a cada una de las ciudades capitales  coordinando reuniones con las autoridades locales y obteniendo el compromiso de estas para adelantar estrategias para el control a la informalidad .</v>
      </c>
      <c r="U156" s="578">
        <f t="shared" si="41"/>
        <v>2</v>
      </c>
      <c r="V156" s="578">
        <f t="shared" ca="1" si="42"/>
        <v>0</v>
      </c>
      <c r="W156" s="578" t="str">
        <f t="shared" ca="1" si="43"/>
        <v>CUMPLIDA</v>
      </c>
      <c r="X156" s="692"/>
    </row>
    <row r="157" spans="1:24" ht="105" hidden="1">
      <c r="A157" s="755">
        <v>34</v>
      </c>
      <c r="B157" s="754" t="s">
        <v>1368</v>
      </c>
      <c r="C157" s="754" t="s">
        <v>31</v>
      </c>
      <c r="D157" s="574" t="s">
        <v>167</v>
      </c>
      <c r="E157" s="237" t="s">
        <v>168</v>
      </c>
      <c r="F157" s="237" t="s">
        <v>169</v>
      </c>
      <c r="G157" s="190" t="s">
        <v>163</v>
      </c>
      <c r="H157" s="190">
        <v>1</v>
      </c>
      <c r="I157" s="191">
        <f>DEFINITIVO!I336</f>
        <v>42917</v>
      </c>
      <c r="J157" s="191">
        <f>DEFINITIVO!J336</f>
        <v>43100</v>
      </c>
      <c r="K157" s="192">
        <f t="shared" si="38"/>
        <v>26.142857142857142</v>
      </c>
      <c r="L157" s="578" t="s">
        <v>1100</v>
      </c>
      <c r="M157" s="578">
        <f>DEFINITIVO!M336</f>
        <v>1</v>
      </c>
      <c r="N157" s="194">
        <f t="shared" si="39"/>
        <v>1</v>
      </c>
      <c r="O157" s="192">
        <f t="shared" si="44"/>
        <v>26.142857142857142</v>
      </c>
      <c r="P157" s="192" t="e">
        <f>IF(J157&lt;=#REF!,O157,0)</f>
        <v>#REF!</v>
      </c>
      <c r="Q157" s="192" t="e">
        <f>IF(#REF!&gt;=J157,K157,0)</f>
        <v>#REF!</v>
      </c>
      <c r="R157" s="578"/>
      <c r="S157" s="578"/>
      <c r="T157" s="610" t="str">
        <f>DEFINITIVO!T336</f>
        <v>PLAN VIGENCIA 2014
Se elaboró proyecto de Decreto por medio del cual se modifica el Capítulo 2, Título 3, Parte 2, Libro 2 del Decreto 1079 de 2015.
La documentación y soportes se encuentran en al DTT.</v>
      </c>
      <c r="U157" s="578">
        <f t="shared" si="41"/>
        <v>2</v>
      </c>
      <c r="V157" s="578">
        <f t="shared" ca="1" si="42"/>
        <v>0</v>
      </c>
      <c r="W157" s="578" t="str">
        <f t="shared" ca="1" si="43"/>
        <v>CUMPLIDA</v>
      </c>
      <c r="X157" s="692" t="str">
        <f ca="1">IF(W157&amp;W158="CUMPLIDA","CUMPLIDA",IF(OR(W157="VENCIDA",W158="VENCIDA"),"VENCIDA",IF(U157+U158=4,"CUMPLIDA","EN TERMINO")))</f>
        <v>CUMPLIDA</v>
      </c>
    </row>
    <row r="158" spans="1:24" ht="409.5" hidden="1">
      <c r="A158" s="755"/>
      <c r="B158" s="754"/>
      <c r="C158" s="754"/>
      <c r="D158" s="574" t="s">
        <v>170</v>
      </c>
      <c r="E158" s="237" t="s">
        <v>171</v>
      </c>
      <c r="F158" s="582" t="s">
        <v>172</v>
      </c>
      <c r="G158" s="213" t="s">
        <v>173</v>
      </c>
      <c r="H158" s="190">
        <v>2</v>
      </c>
      <c r="I158" s="191">
        <f>DEFINITIVO!I337</f>
        <v>42370</v>
      </c>
      <c r="J158" s="191">
        <f>DEFINITIVO!J337</f>
        <v>42735</v>
      </c>
      <c r="K158" s="192">
        <f t="shared" si="38"/>
        <v>52.142857142857146</v>
      </c>
      <c r="L158" s="578" t="s">
        <v>59</v>
      </c>
      <c r="M158" s="578">
        <f>DEFINITIVO!M337</f>
        <v>2</v>
      </c>
      <c r="N158" s="194">
        <f t="shared" si="39"/>
        <v>1</v>
      </c>
      <c r="O158" s="192">
        <f t="shared" si="44"/>
        <v>52.142857142857146</v>
      </c>
      <c r="P158" s="192" t="e">
        <f>IF(J158&lt;=#REF!,O158,0)</f>
        <v>#REF!</v>
      </c>
      <c r="Q158" s="192" t="e">
        <f>IF(#REF!&gt;=J158,K158,0)</f>
        <v>#REF!</v>
      </c>
      <c r="R158" s="578"/>
      <c r="S158" s="578"/>
      <c r="T158" s="610" t="str">
        <f>DEFINITIVO!T337</f>
        <v>PLAN VIGENCIA 2014
Cumplidos y entregados: 
1. Formulación del Plan Maestro Fluvial para Colombia 
(publicado en la página web del ministerio en el siguiente enlace https://www.mintransporte.gov.co/Documentos/documentos_del_ministerio/informe_final_consultora)</v>
      </c>
      <c r="U158" s="578">
        <f t="shared" si="41"/>
        <v>2</v>
      </c>
      <c r="V158" s="578">
        <f t="shared" ca="1" si="42"/>
        <v>0</v>
      </c>
      <c r="W158" s="578" t="str">
        <f t="shared" ca="1" si="43"/>
        <v>CUMPLIDA</v>
      </c>
      <c r="X158" s="692"/>
    </row>
    <row r="159" spans="1:24" ht="105" hidden="1">
      <c r="A159" s="755">
        <v>35</v>
      </c>
      <c r="B159" s="754" t="s">
        <v>1101</v>
      </c>
      <c r="C159" s="754" t="s">
        <v>48</v>
      </c>
      <c r="D159" s="779" t="s">
        <v>174</v>
      </c>
      <c r="E159" s="791" t="s">
        <v>175</v>
      </c>
      <c r="F159" s="237" t="s">
        <v>176</v>
      </c>
      <c r="G159" s="190" t="s">
        <v>177</v>
      </c>
      <c r="H159" s="190">
        <v>1</v>
      </c>
      <c r="I159" s="191">
        <f>DEFINITIVO!I338</f>
        <v>42583</v>
      </c>
      <c r="J159" s="191">
        <f>DEFINITIVO!J338</f>
        <v>42947</v>
      </c>
      <c r="K159" s="192">
        <f t="shared" si="38"/>
        <v>52</v>
      </c>
      <c r="L159" s="578" t="s">
        <v>1100</v>
      </c>
      <c r="M159" s="578">
        <f>DEFINITIVO!M338</f>
        <v>1</v>
      </c>
      <c r="N159" s="194">
        <f t="shared" si="39"/>
        <v>1</v>
      </c>
      <c r="O159" s="192">
        <f t="shared" si="44"/>
        <v>52</v>
      </c>
      <c r="P159" s="192" t="e">
        <f>IF(J159&lt;=#REF!,O159,0)</f>
        <v>#REF!</v>
      </c>
      <c r="Q159" s="192" t="e">
        <f>IF(#REF!&gt;=J159,K159,0)</f>
        <v>#REF!</v>
      </c>
      <c r="R159" s="578"/>
      <c r="S159" s="578"/>
      <c r="T159" s="610" t="str">
        <f>DEFINITIVO!T338</f>
        <v xml:space="preserve">PLAN VIGENCIA 2014.                                                                                                                                                                                                                                                   
Se realizó  estudio a través del contrato de consultoría 437 de 2016, con el consorcio TPD MOVICONSULT en las rutas Puerto Asís-Puerto Leguízamo, Puerto Carreño- Puerto Gaitán y Leticia y Zonas de Influencia. Los resultados serán socializados en el año 2017.  </v>
      </c>
      <c r="U159" s="578">
        <f t="shared" si="41"/>
        <v>2</v>
      </c>
      <c r="V159" s="578">
        <f t="shared" ca="1" si="42"/>
        <v>0</v>
      </c>
      <c r="W159" s="578" t="str">
        <f t="shared" ca="1" si="43"/>
        <v>CUMPLIDA</v>
      </c>
      <c r="X159" s="692" t="str">
        <f ca="1">IF(W159&amp;W160="CUMPLIDA","CUMPLIDA",IF(OR(W159="VENCIDA",W160="VENCIDA"),"VENCIDA",IF(U159+U160=4,"CUMPLIDA","EN TERMINO")))</f>
        <v>CUMPLIDA</v>
      </c>
    </row>
    <row r="160" spans="1:24" ht="120" hidden="1">
      <c r="A160" s="755"/>
      <c r="B160" s="754"/>
      <c r="C160" s="754"/>
      <c r="D160" s="779"/>
      <c r="E160" s="791"/>
      <c r="F160" s="237" t="s">
        <v>178</v>
      </c>
      <c r="G160" s="190" t="s">
        <v>179</v>
      </c>
      <c r="H160" s="190">
        <v>20</v>
      </c>
      <c r="I160" s="191">
        <f>DEFINITIVO!I339</f>
        <v>42583</v>
      </c>
      <c r="J160" s="191">
        <f>DEFINITIVO!J339</f>
        <v>42947</v>
      </c>
      <c r="K160" s="192">
        <f t="shared" si="38"/>
        <v>52</v>
      </c>
      <c r="L160" s="578" t="s">
        <v>1100</v>
      </c>
      <c r="M160" s="578">
        <f>DEFINITIVO!M339</f>
        <v>23</v>
      </c>
      <c r="N160" s="194">
        <f t="shared" si="39"/>
        <v>1</v>
      </c>
      <c r="O160" s="192">
        <f t="shared" si="44"/>
        <v>52</v>
      </c>
      <c r="P160" s="192" t="e">
        <f>IF(J160&lt;=#REF!,O160,0)</f>
        <v>#REF!</v>
      </c>
      <c r="Q160" s="192" t="e">
        <f>IF(#REF!&gt;=J160,K160,0)</f>
        <v>#REF!</v>
      </c>
      <c r="R160" s="578"/>
      <c r="S160" s="578"/>
      <c r="T160" s="610" t="str">
        <f>DEFINITIVO!T339</f>
        <v xml:space="preserve">PLAN VIGENCIA 2014.                                                                                                                                                                                                                                                    
En desarrollo del Contrato 507 de 2016, celebrado con  Digital Consulting Group, se realizó el ajuste del aplicativo y la migración de la información de 23 Inspecciones Fluviales al Registro Nacional Fluvial, información que en consecuencia se encuentra en producción. </v>
      </c>
      <c r="U160" s="578">
        <f t="shared" si="41"/>
        <v>2</v>
      </c>
      <c r="V160" s="578">
        <f t="shared" ca="1" si="42"/>
        <v>0</v>
      </c>
      <c r="W160" s="578" t="str">
        <f t="shared" ca="1" si="43"/>
        <v>CUMPLIDA</v>
      </c>
      <c r="X160" s="692"/>
    </row>
    <row r="161" spans="1:24" ht="409.5" hidden="1">
      <c r="A161" s="577">
        <v>40</v>
      </c>
      <c r="B161" s="574" t="s">
        <v>1372</v>
      </c>
      <c r="C161" s="574" t="s">
        <v>31</v>
      </c>
      <c r="D161" s="574" t="s">
        <v>190</v>
      </c>
      <c r="E161" s="237" t="s">
        <v>191</v>
      </c>
      <c r="F161" s="251" t="s">
        <v>192</v>
      </c>
      <c r="G161" s="190" t="s">
        <v>193</v>
      </c>
      <c r="H161" s="190">
        <v>1</v>
      </c>
      <c r="I161" s="191">
        <f>DEFINITIVO!I343</f>
        <v>42644</v>
      </c>
      <c r="J161" s="191">
        <f>DEFINITIVO!J343</f>
        <v>43009</v>
      </c>
      <c r="K161" s="192">
        <f t="shared" si="38"/>
        <v>52.142857142857146</v>
      </c>
      <c r="L161" s="578" t="s">
        <v>1100</v>
      </c>
      <c r="M161" s="578">
        <f>DEFINITIVO!M343</f>
        <v>1</v>
      </c>
      <c r="N161" s="194">
        <f t="shared" si="39"/>
        <v>1</v>
      </c>
      <c r="O161" s="192">
        <f t="shared" si="44"/>
        <v>52.142857142857146</v>
      </c>
      <c r="P161" s="192" t="e">
        <f>IF(J161&lt;=#REF!,O161,0)</f>
        <v>#REF!</v>
      </c>
      <c r="Q161" s="192" t="e">
        <f>IF(#REF!&gt;=J161,K161,0)</f>
        <v>#REF!</v>
      </c>
      <c r="R161" s="578"/>
      <c r="S161" s="578"/>
      <c r="T161" s="610" t="str">
        <f>DEFINITIVO!T343</f>
        <v>PLAN VIGENCIA 2014</v>
      </c>
      <c r="U161" s="578">
        <f t="shared" si="41"/>
        <v>2</v>
      </c>
      <c r="V161" s="578">
        <f t="shared" ca="1" si="42"/>
        <v>0</v>
      </c>
      <c r="W161" s="578" t="str">
        <f t="shared" ca="1" si="43"/>
        <v>CUMPLIDA</v>
      </c>
      <c r="X161" s="578" t="str">
        <f ca="1">IF(W161="CUMPLIDA","CUMPLIDA",IF(W161="EN TERMINO","EN TERMINO","VENCIDA"))</f>
        <v>CUMPLIDA</v>
      </c>
    </row>
    <row r="162" spans="1:24" ht="409.5" hidden="1">
      <c r="A162" s="577">
        <v>52</v>
      </c>
      <c r="B162" s="574" t="s">
        <v>1878</v>
      </c>
      <c r="C162" s="574" t="s">
        <v>210</v>
      </c>
      <c r="D162" s="574" t="s">
        <v>571</v>
      </c>
      <c r="E162" s="574" t="s">
        <v>572</v>
      </c>
      <c r="F162" s="574" t="s">
        <v>573</v>
      </c>
      <c r="G162" s="577" t="s">
        <v>109</v>
      </c>
      <c r="H162" s="577">
        <v>2</v>
      </c>
      <c r="I162" s="191">
        <f>DEFINITIVO!I352</f>
        <v>42736</v>
      </c>
      <c r="J162" s="191">
        <f>DEFINITIVO!J352</f>
        <v>43100</v>
      </c>
      <c r="K162" s="192">
        <f t="shared" si="38"/>
        <v>52</v>
      </c>
      <c r="L162" s="578" t="s">
        <v>1100</v>
      </c>
      <c r="M162" s="578">
        <f>DEFINITIVO!M352</f>
        <v>2</v>
      </c>
      <c r="N162" s="194">
        <f t="shared" si="39"/>
        <v>1</v>
      </c>
      <c r="O162" s="192">
        <f t="shared" si="44"/>
        <v>52</v>
      </c>
      <c r="P162" s="192" t="e">
        <f>IF(J162&lt;=#REF!,O162,0)</f>
        <v>#REF!</v>
      </c>
      <c r="Q162" s="192" t="e">
        <f>IF(#REF!&gt;=J162,K162,0)</f>
        <v>#REF!</v>
      </c>
      <c r="R162" s="578"/>
      <c r="S162" s="578"/>
      <c r="T162" s="610" t="str">
        <f>DEFINITIVO!T352</f>
        <v xml:space="preserve">AUDITORIA VIGENCIA 2014
Se  formula Plan de acción Preventivo , relacionada con reducir posibles  interpretaciones a los contenidos de la Ficha BPIN.
CUMPLIDA. Durante la vigencia 2017 y siguiendo la metodología diseñada por el DNP se adelantaron las actualizaciones y ajustes en las actividades del Proyecto con el acompañamiento de la Oficina Asesora de Planeación, correspondiente al proyecto de inversión “ADMINISTRACIÓN GERENCIAL DEL RUNT Y ORGANIZACIÓN PARA LA INVESTIGACION Y DESARROLLO EN EL SECTOR DE TRÁNSITO Y TRANSPORTE, LEY 1005 DE 2006, REGION NACIONAL”, el cual se encuentra inscrito y aprobado por el Departamento Nacional de Planeación DNP bajo el Código BPIN 0011-10053-0000, Se adjunta Ficha actualizada. </v>
      </c>
      <c r="U162" s="578">
        <f t="shared" si="41"/>
        <v>2</v>
      </c>
      <c r="V162" s="578">
        <f t="shared" ca="1" si="42"/>
        <v>0</v>
      </c>
      <c r="W162" s="578" t="str">
        <f t="shared" ca="1" si="43"/>
        <v>CUMPLIDA</v>
      </c>
      <c r="X162" s="578" t="str">
        <f ca="1">IF(W162="CUMPLIDA","CUMPLIDA",IF(W162="EN TERMINO","EN TERMINO","VENCIDA"))</f>
        <v>CUMPLIDA</v>
      </c>
    </row>
    <row r="163" spans="1:24" ht="409.5" hidden="1">
      <c r="A163" s="577">
        <v>56</v>
      </c>
      <c r="B163" s="574" t="s">
        <v>1377</v>
      </c>
      <c r="C163" s="574" t="s">
        <v>31</v>
      </c>
      <c r="D163" s="574" t="s">
        <v>220</v>
      </c>
      <c r="E163" s="574" t="s">
        <v>599</v>
      </c>
      <c r="F163" s="574" t="s">
        <v>155</v>
      </c>
      <c r="G163" s="577" t="s">
        <v>221</v>
      </c>
      <c r="H163" s="190">
        <v>1</v>
      </c>
      <c r="I163" s="191">
        <f>DEFINITIVO!I355</f>
        <v>42522</v>
      </c>
      <c r="J163" s="191">
        <f>DEFINITIVO!J355</f>
        <v>42887</v>
      </c>
      <c r="K163" s="192">
        <f t="shared" si="38"/>
        <v>52.142857142857146</v>
      </c>
      <c r="L163" s="578" t="s">
        <v>1112</v>
      </c>
      <c r="M163" s="578">
        <f>DEFINITIVO!M355</f>
        <v>1</v>
      </c>
      <c r="N163" s="194">
        <f t="shared" si="39"/>
        <v>1</v>
      </c>
      <c r="O163" s="192">
        <f t="shared" si="44"/>
        <v>52.142857142857146</v>
      </c>
      <c r="P163" s="192" t="e">
        <f>IF(J163&lt;=#REF!,O163,0)</f>
        <v>#REF!</v>
      </c>
      <c r="Q163" s="192" t="e">
        <f>IF(#REF!&gt;=J163,K163,0)</f>
        <v>#REF!</v>
      </c>
      <c r="R163" s="578"/>
      <c r="S163" s="578"/>
      <c r="T163" s="610" t="str">
        <f>DEFINITIVO!T355</f>
        <v xml:space="preserve">
AUDITORIA VIGENCIA 2014
Memorando 20174000104063 del 05/07/2017, donde anexan y expresan que se elaboraron dos matrices donde se identificaron 14 riesgos dentro de las diferentes etapas de los procesos de selección, una para los procesos en general y otra para los procesos de Banca, las cuales cuentan con los parámetros establecidos dentro del Plan de Mejoramiento y que fueron divulgadas a todo el personal del Ministerio de Transporte mediante correo institucional, el 27 de junio de 2017.</v>
      </c>
      <c r="U163" s="578">
        <f t="shared" si="41"/>
        <v>2</v>
      </c>
      <c r="V163" s="578">
        <f t="shared" ca="1" si="42"/>
        <v>0</v>
      </c>
      <c r="W163" s="578" t="str">
        <f t="shared" ca="1" si="43"/>
        <v>CUMPLIDA</v>
      </c>
      <c r="X163" s="578" t="str">
        <f ca="1">IF(W163="CUMPLIDA","CUMPLIDA",IF(W163="EN TERMINO","EN TERMINO","VENCIDA"))</f>
        <v>CUMPLIDA</v>
      </c>
    </row>
    <row r="164" spans="1:24" ht="409.5" hidden="1">
      <c r="A164" s="577">
        <v>57</v>
      </c>
      <c r="B164" s="574" t="s">
        <v>1378</v>
      </c>
      <c r="C164" s="574" t="s">
        <v>31</v>
      </c>
      <c r="D164" s="574" t="s">
        <v>223</v>
      </c>
      <c r="E164" s="574" t="s">
        <v>599</v>
      </c>
      <c r="F164" s="574" t="s">
        <v>155</v>
      </c>
      <c r="G164" s="577" t="s">
        <v>107</v>
      </c>
      <c r="H164" s="577">
        <v>1</v>
      </c>
      <c r="I164" s="191">
        <f>DEFINITIVO!I356</f>
        <v>42522</v>
      </c>
      <c r="J164" s="191">
        <f>DEFINITIVO!J356</f>
        <v>42887</v>
      </c>
      <c r="K164" s="192">
        <f t="shared" si="38"/>
        <v>52.142857142857146</v>
      </c>
      <c r="L164" s="578" t="s">
        <v>1112</v>
      </c>
      <c r="M164" s="578">
        <f>DEFINITIVO!M356</f>
        <v>1</v>
      </c>
      <c r="N164" s="194">
        <f t="shared" si="39"/>
        <v>1</v>
      </c>
      <c r="O164" s="192">
        <f t="shared" si="44"/>
        <v>52.142857142857146</v>
      </c>
      <c r="P164" s="192" t="e">
        <f>IF(J164&lt;=#REF!,O164,0)</f>
        <v>#REF!</v>
      </c>
      <c r="Q164" s="192" t="e">
        <f>IF(#REF!&gt;=J164,K164,0)</f>
        <v>#REF!</v>
      </c>
      <c r="R164" s="578"/>
      <c r="S164" s="578"/>
      <c r="T164" s="610" t="str">
        <f>DEFINITIVO!T356</f>
        <v>AUDITORIA VIGENCIA 2014
Memorando 20174000104063 del 05/07/2017, donde anexan y expresan que se elaboraron dos matrices donde se identificaron 14 riesgos dentro de las diferentes etapas de los procesos de selección, una para los procesos en general y otra para los procesos de Banca, las cuales cuentan con los parámetros establecidos dentro del Plan de Mejoramiento y que fueron divulgadas a todo el personal del Ministerio de Transporte mediante correo institucional, el 27 de junio de 2017.</v>
      </c>
      <c r="U164" s="578">
        <f t="shared" si="41"/>
        <v>2</v>
      </c>
      <c r="V164" s="578">
        <f t="shared" ca="1" si="42"/>
        <v>0</v>
      </c>
      <c r="W164" s="578" t="str">
        <f t="shared" ca="1" si="43"/>
        <v>CUMPLIDA</v>
      </c>
      <c r="X164" s="578" t="str">
        <f ca="1">IF(W164="CUMPLIDA","CUMPLIDA",IF(W164="EN TERMINO","EN TERMINO","VENCIDA"))</f>
        <v>CUMPLIDA</v>
      </c>
    </row>
    <row r="165" spans="1:24" ht="105" hidden="1">
      <c r="A165" s="755">
        <v>61</v>
      </c>
      <c r="B165" s="754" t="s">
        <v>1879</v>
      </c>
      <c r="C165" s="754" t="s">
        <v>48</v>
      </c>
      <c r="D165" s="754" t="s">
        <v>238</v>
      </c>
      <c r="E165" s="582" t="s">
        <v>239</v>
      </c>
      <c r="F165" s="582" t="s">
        <v>240</v>
      </c>
      <c r="G165" s="213" t="s">
        <v>241</v>
      </c>
      <c r="H165" s="213">
        <v>2</v>
      </c>
      <c r="I165" s="191">
        <f>DEFINITIVO!I361</f>
        <v>42491</v>
      </c>
      <c r="J165" s="191">
        <f>DEFINITIVO!J361</f>
        <v>42735</v>
      </c>
      <c r="K165" s="192">
        <f>(+J165-I165)/7</f>
        <v>34.857142857142854</v>
      </c>
      <c r="L165" s="578" t="s">
        <v>226</v>
      </c>
      <c r="M165" s="578">
        <f>DEFINITIVO!M361</f>
        <v>2</v>
      </c>
      <c r="N165" s="194">
        <f>IF(M165/H165&gt;1,1,+M165/H165)</f>
        <v>1</v>
      </c>
      <c r="O165" s="192">
        <f>+K165*N165</f>
        <v>34.857142857142854</v>
      </c>
      <c r="P165" s="192" t="e">
        <f>IF(J165&lt;=#REF!,O165,0)</f>
        <v>#REF!</v>
      </c>
      <c r="Q165" s="192" t="e">
        <f>IF(#REF!&gt;=J165,K165,0)</f>
        <v>#REF!</v>
      </c>
      <c r="R165" s="578"/>
      <c r="S165" s="578"/>
      <c r="T165" s="610" t="str">
        <f>DEFINITIVO!T361</f>
        <v>PLAN VIGENCIA 2014
El inventario con corte a diciembre 31  de 2014, se  registró contablemente en enero de 2015.  El inventario del Runt con corte a junio 30 de 2015, se registro en Diciembre de 2015. Avance del 100%. A medida que reporten  actas se irán registrando contablemente.</v>
      </c>
      <c r="U165" s="578">
        <f t="shared" si="41"/>
        <v>2</v>
      </c>
      <c r="V165" s="578">
        <f t="shared" ca="1" si="42"/>
        <v>0</v>
      </c>
      <c r="W165" s="578" t="str">
        <f ca="1">IF(U165+V165&gt;1,"CUMPLIDA",IF(V165=1,"EN TERMINO","VENCIDA"))</f>
        <v>CUMPLIDA</v>
      </c>
      <c r="X165" s="692" t="str">
        <f ca="1">IF(W165&amp;W166="CUMPLIDA","CUMPLIDA",IF(OR(W165="VENCIDA",W166="VENCIDA"),"VENCIDA",IF(U165+U166=4,"CUMPLIDA","EN TERMINO")))</f>
        <v>CUMPLIDA</v>
      </c>
    </row>
    <row r="166" spans="1:24" ht="105" hidden="1">
      <c r="A166" s="755"/>
      <c r="B166" s="754"/>
      <c r="C166" s="754"/>
      <c r="D166" s="754"/>
      <c r="E166" s="582" t="s">
        <v>242</v>
      </c>
      <c r="F166" s="582" t="s">
        <v>243</v>
      </c>
      <c r="G166" s="213" t="s">
        <v>244</v>
      </c>
      <c r="H166" s="213">
        <v>2</v>
      </c>
      <c r="I166" s="191">
        <f>DEFINITIVO!I362</f>
        <v>42917</v>
      </c>
      <c r="J166" s="191">
        <f>DEFINITIVO!J362</f>
        <v>43069</v>
      </c>
      <c r="K166" s="192">
        <f>(+J166-I166)/7</f>
        <v>21.714285714285715</v>
      </c>
      <c r="L166" s="578" t="s">
        <v>1102</v>
      </c>
      <c r="M166" s="578">
        <f>DEFINITIVO!M362</f>
        <v>2</v>
      </c>
      <c r="N166" s="194">
        <f>IF(M166/H166&gt;1,1,+M166/H166)</f>
        <v>1</v>
      </c>
      <c r="O166" s="192">
        <f>+K166*N166</f>
        <v>21.714285714285715</v>
      </c>
      <c r="P166" s="192" t="e">
        <f>IF(J166&lt;=#REF!,O166,0)</f>
        <v>#REF!</v>
      </c>
      <c r="Q166" s="192" t="e">
        <f>IF(#REF!&gt;=J166,K166,0)</f>
        <v>#REF!</v>
      </c>
      <c r="R166" s="578"/>
      <c r="S166" s="578"/>
      <c r="T166" s="610" t="str">
        <f>DEFINITIVO!T362</f>
        <v>PLAN VIGENCIA 2014
La Interventoría mensualmente adelanta visitas a diferentes actores a nivel nacional donde uno de los puntos de revisión es el inventario de los equipos. A su vez se presento programa de seguimiento a regionales para que asistan los miembros del equipo Runt.</v>
      </c>
      <c r="U166" s="578">
        <f t="shared" si="41"/>
        <v>2</v>
      </c>
      <c r="V166" s="578">
        <f t="shared" ca="1" si="42"/>
        <v>0</v>
      </c>
      <c r="W166" s="578" t="str">
        <f ca="1">IF(U166+V166&gt;1,"CUMPLIDA",IF(V166=1,"EN TERMINO","VENCIDA"))</f>
        <v>CUMPLIDA</v>
      </c>
      <c r="X166" s="692"/>
    </row>
    <row r="167" spans="1:24" ht="33.75" customHeight="1">
      <c r="A167" s="197" t="s">
        <v>247</v>
      </c>
      <c r="B167" s="197"/>
      <c r="C167" s="198"/>
      <c r="D167" s="197"/>
      <c r="E167" s="197"/>
      <c r="F167" s="199"/>
      <c r="G167" s="199"/>
      <c r="H167" s="199"/>
      <c r="I167" s="232"/>
      <c r="J167" s="232"/>
      <c r="K167" s="201"/>
      <c r="L167" s="202"/>
      <c r="M167" s="578"/>
      <c r="N167" s="203"/>
      <c r="O167" s="201"/>
      <c r="P167" s="201"/>
      <c r="Q167" s="233"/>
      <c r="R167" s="202"/>
      <c r="S167" s="202"/>
      <c r="T167" s="610"/>
      <c r="U167" s="202"/>
      <c r="V167" s="202"/>
      <c r="W167" s="202"/>
      <c r="X167" s="204"/>
    </row>
    <row r="168" spans="1:24" ht="308.25" hidden="1" customHeight="1">
      <c r="A168" s="792">
        <v>1</v>
      </c>
      <c r="B168" s="754" t="s">
        <v>1383</v>
      </c>
      <c r="C168" s="754" t="s">
        <v>249</v>
      </c>
      <c r="D168" s="754" t="s">
        <v>250</v>
      </c>
      <c r="E168" s="754" t="s">
        <v>1384</v>
      </c>
      <c r="F168" s="754" t="s">
        <v>252</v>
      </c>
      <c r="G168" s="577" t="s">
        <v>253</v>
      </c>
      <c r="H168" s="577">
        <v>1</v>
      </c>
      <c r="I168" s="191">
        <f>DEFINITIVO!I365</f>
        <v>42370</v>
      </c>
      <c r="J168" s="191">
        <f>DEFINITIVO!J365</f>
        <v>42522</v>
      </c>
      <c r="K168" s="192">
        <f>(+J168-I168)/7</f>
        <v>21.714285714285715</v>
      </c>
      <c r="L168" s="578" t="s">
        <v>1100</v>
      </c>
      <c r="M168" s="578">
        <f>DEFINITIVO!M365</f>
        <v>1</v>
      </c>
      <c r="N168" s="194">
        <f>IF(M168/H168&gt;1,1,+M168/H168)</f>
        <v>1</v>
      </c>
      <c r="O168" s="192">
        <f>+K168*N168</f>
        <v>21.714285714285715</v>
      </c>
      <c r="P168" s="192" t="e">
        <f>IF(J168&lt;=#REF!,O168,0)</f>
        <v>#REF!</v>
      </c>
      <c r="Q168" s="192" t="e">
        <f>IF(#REF!&gt;=J168,K168,0)</f>
        <v>#REF!</v>
      </c>
      <c r="R168" s="578"/>
      <c r="S168" s="578"/>
      <c r="T168" s="610" t="str">
        <f>DEFINITIVO!T365</f>
        <v>PLAN VIGENCIA 2013
Después de analizar las diferentes falencias en los registros iniciales de los vehículos de carga, se identificaron las siguientes:
1. Vehículos matriculados sin certificado de cumplimiento de requisitos o sin la aprobación de la caución expedidos por el Ministerio de Transporte. 
2. Vehículos matriculados sin certificado de cumplimiento de requisitos o sin la aprobación de la caución, respecto de los cuales con posterioridad a la fecha de su registro inicial, fue expedido el certificado de cumplimiento de requisitos o la aprobación de la caución por el Ministerio de Transporte.
3. Vehículos matriculados con certificado de cumplimiento de requisitos o aprobación de la caución, expedido por el Ministerio de Transporte para  un vehículo y utilizado para matricular el vehículo para el que fue expedido y otros más o un vehículo distinto.
4. Vehículos matriculados con certificado de cumplimiento de requisitos o aprobación de la caución no expedidos por el Ministerio de Transporte. 
5. Vehículos matriculados con certificado de cumplimiento de requisitos expedidos por el Ministerio de Transporte por desintegración,  pérdida total o hurto de otro vehículo que con posterioridad se estableció que continua activo o que no existió.
Por lo anterior solicito dar por cumplida esta actividad.</v>
      </c>
      <c r="U168" s="571">
        <f>IF(N168=100%,2,0)</f>
        <v>2</v>
      </c>
      <c r="V168" s="571">
        <f ca="1">IF(J168&lt;$T$2,0,1)</f>
        <v>0</v>
      </c>
      <c r="W168" s="571" t="str">
        <f ca="1">IF(U168+V168&gt;1,"CUMPLIDA",IF(V168=1,"EN TERMINO","VENCIDA"))</f>
        <v>CUMPLIDA</v>
      </c>
      <c r="X168" s="692" t="str">
        <f ca="1">IF(W168&amp;W169="CUMPLIDA","CUMPLIDA",IF(OR(W168="VENCIDA",W169="VENCIDA"),"VENCIDA",IF(U168+U169=4,"CUMPLIDA","EN TERMINO")))</f>
        <v>CUMPLIDA</v>
      </c>
    </row>
    <row r="169" spans="1:24" ht="195" hidden="1">
      <c r="A169" s="792"/>
      <c r="B169" s="754"/>
      <c r="C169" s="754"/>
      <c r="D169" s="754"/>
      <c r="E169" s="754"/>
      <c r="F169" s="754"/>
      <c r="G169" s="577" t="s">
        <v>1858</v>
      </c>
      <c r="H169" s="577">
        <v>1</v>
      </c>
      <c r="I169" s="191">
        <f>DEFINITIVO!I366</f>
        <v>42552</v>
      </c>
      <c r="J169" s="191">
        <f>DEFINITIVO!J366</f>
        <v>42917</v>
      </c>
      <c r="K169" s="192">
        <f>(+J169-I169)/7</f>
        <v>52.142857142857146</v>
      </c>
      <c r="L169" s="578" t="s">
        <v>1100</v>
      </c>
      <c r="M169" s="578">
        <f>DEFINITIVO!M366</f>
        <v>3</v>
      </c>
      <c r="N169" s="194">
        <f>IF(M169/H169&gt;1,1,+M169/H169)</f>
        <v>1</v>
      </c>
      <c r="O169" s="192">
        <f>+K169*N169</f>
        <v>52.142857142857146</v>
      </c>
      <c r="P169" s="192" t="e">
        <f>IF(J169&lt;=#REF!,O169,0)</f>
        <v>#REF!</v>
      </c>
      <c r="Q169" s="192" t="e">
        <f>IF(#REF!&gt;=J169,K169,0)</f>
        <v>#REF!</v>
      </c>
      <c r="R169" s="578"/>
      <c r="S169" s="578"/>
      <c r="T169" s="610" t="str">
        <f>DEFINITIVO!T366</f>
        <v>Se expidieron los Decretos 1514 de 2016, 153 de 2017 y la Resolución 332 de 2017, defiendo los procedimientos para la normalización de la matrícula de los vehículos de caarga que presentan omisión en el registro inicial.</v>
      </c>
      <c r="U169" s="571">
        <f>IF(N169=100%,2,0)</f>
        <v>2</v>
      </c>
      <c r="V169" s="571">
        <f ca="1">IF(J169&lt;$T$2,0,1)</f>
        <v>0</v>
      </c>
      <c r="W169" s="571" t="str">
        <f ca="1">IF(U169+V169&gt;1,"CUMPLIDA",IF(V169=1,"EN TERMINO","VENCIDA"))</f>
        <v>CUMPLIDA</v>
      </c>
      <c r="X169" s="692"/>
    </row>
    <row r="170" spans="1:24" ht="210">
      <c r="A170" s="575">
        <v>9</v>
      </c>
      <c r="B170" s="574" t="s">
        <v>1385</v>
      </c>
      <c r="C170" s="574" t="s">
        <v>48</v>
      </c>
      <c r="D170" s="574" t="s">
        <v>255</v>
      </c>
      <c r="E170" s="574" t="s">
        <v>256</v>
      </c>
      <c r="F170" s="221" t="s">
        <v>257</v>
      </c>
      <c r="G170" s="222" t="s">
        <v>258</v>
      </c>
      <c r="H170" s="222">
        <v>1</v>
      </c>
      <c r="I170" s="191">
        <f>DEFINITIVO!I367</f>
        <v>42552</v>
      </c>
      <c r="J170" s="191">
        <f>DEFINITIVO!J367</f>
        <v>42885</v>
      </c>
      <c r="K170" s="192">
        <f>(+J170-I170)/7</f>
        <v>47.571428571428569</v>
      </c>
      <c r="L170" s="578" t="s">
        <v>1103</v>
      </c>
      <c r="M170" s="578">
        <f>DEFINITIVO!M367</f>
        <v>1</v>
      </c>
      <c r="N170" s="194">
        <f>IF(M170/H170&gt;1,1,+M170/H170)</f>
        <v>1</v>
      </c>
      <c r="O170" s="192">
        <f>+K170*N170</f>
        <v>47.571428571428569</v>
      </c>
      <c r="P170" s="192" t="e">
        <f>IF(J170&lt;=#REF!,O170,0)</f>
        <v>#REF!</v>
      </c>
      <c r="Q170" s="192" t="e">
        <f>IF(#REF!&gt;=J170,K170,0)</f>
        <v>#REF!</v>
      </c>
      <c r="R170" s="578"/>
      <c r="S170" s="578"/>
      <c r="T170" s="610" t="str">
        <f>DEFINITIVO!T367</f>
        <v xml:space="preserve">PLAN VIGENCIA 2013
Se expidió la Resolución 600 del 17 de marzo de 2017, a través de la cual se establece, reglamenta y redefinen los indicadores del Sistema de Información, Evaluación y Seguimiento al Transporte Urbano- SISETU", la cual entró en vigencia el 1o de julio de 2017.  </v>
      </c>
      <c r="U170" s="571">
        <f>IF(N170=100%,2,0)</f>
        <v>2</v>
      </c>
      <c r="V170" s="571">
        <f ca="1">IF(J170&lt;$T$2,0,1)</f>
        <v>0</v>
      </c>
      <c r="W170" s="571" t="str">
        <f ca="1">IF(U170+V170&gt;1,"CUMPLIDA",IF(V170=1,"EN TERMINO","VENCIDA"))</f>
        <v>CUMPLIDA</v>
      </c>
      <c r="X170" s="571" t="str">
        <f ca="1">IF(W170="CUMPLIDA","CUMPLIDA",IF(W170="EN TERMINO","EN TERMINO","VENCIDA"))</f>
        <v>CUMPLIDA</v>
      </c>
    </row>
    <row r="171" spans="1:24">
      <c r="A171" s="197" t="s">
        <v>270</v>
      </c>
      <c r="B171" s="197"/>
      <c r="C171" s="198"/>
      <c r="D171" s="197"/>
      <c r="E171" s="197"/>
      <c r="F171" s="199"/>
      <c r="G171" s="199"/>
      <c r="H171" s="199"/>
      <c r="I171" s="232"/>
      <c r="J171" s="232"/>
      <c r="K171" s="201"/>
      <c r="L171" s="202"/>
      <c r="M171" s="202"/>
      <c r="N171" s="203"/>
      <c r="O171" s="201"/>
      <c r="P171" s="201"/>
      <c r="Q171" s="233"/>
      <c r="R171" s="202"/>
      <c r="S171" s="202"/>
      <c r="T171" s="610"/>
      <c r="U171" s="202"/>
      <c r="V171" s="202"/>
      <c r="W171" s="202"/>
      <c r="X171" s="204"/>
    </row>
    <row r="172" spans="1:24" ht="352.5" hidden="1" customHeight="1">
      <c r="A172" s="794">
        <v>1</v>
      </c>
      <c r="B172" s="688" t="s">
        <v>1388</v>
      </c>
      <c r="C172" s="690" t="s">
        <v>249</v>
      </c>
      <c r="D172" s="754" t="s">
        <v>272</v>
      </c>
      <c r="E172" s="754" t="s">
        <v>1384</v>
      </c>
      <c r="F172" s="754" t="s">
        <v>252</v>
      </c>
      <c r="G172" s="577" t="s">
        <v>253</v>
      </c>
      <c r="H172" s="577">
        <v>1</v>
      </c>
      <c r="I172" s="218">
        <v>42370</v>
      </c>
      <c r="J172" s="218">
        <v>42522</v>
      </c>
      <c r="K172" s="192">
        <f>(+J172-I172)/7</f>
        <v>21.714285714285715</v>
      </c>
      <c r="L172" s="578" t="s">
        <v>1100</v>
      </c>
      <c r="M172" s="578">
        <v>1</v>
      </c>
      <c r="N172" s="194">
        <f t="shared" ref="N172:N177" si="46">IF(M172/H172&gt;1,1,+M172/H172)</f>
        <v>1</v>
      </c>
      <c r="O172" s="192">
        <f t="shared" ref="O172:O177" si="47">+K172*N172</f>
        <v>21.714285714285715</v>
      </c>
      <c r="P172" s="192">
        <f>IF(J172&lt;=$R$7,O172,0)</f>
        <v>21.714285714285715</v>
      </c>
      <c r="Q172" s="192">
        <f>IF($R$7&gt;=J172,K172,0)</f>
        <v>21.714285714285715</v>
      </c>
      <c r="R172" s="578"/>
      <c r="S172" s="578"/>
      <c r="T172" s="610" t="s">
        <v>1505</v>
      </c>
      <c r="U172" s="571">
        <f t="shared" ref="U172:U177" si="48">IF(N172=100%,2,0)</f>
        <v>2</v>
      </c>
      <c r="V172" s="571">
        <f t="shared" ref="V172:V177" ca="1" si="49">IF(J172&lt;$T$2,0,1)</f>
        <v>0</v>
      </c>
      <c r="W172" s="571" t="str">
        <f t="shared" ref="W172:W178" ca="1" si="50">IF(U172+V172&gt;1,"CUMPLIDA",IF(V172=1,"EN TERMINO","VENCIDA"))</f>
        <v>CUMPLIDA</v>
      </c>
      <c r="X172" s="692" t="str">
        <f ca="1">IF(W172&amp;W173="CUMPLIDA","CUMPLIDA",IF(OR(W172="VENCIDA",W173="VENCIDA"),"VENCIDA",IF(U172+U173=4,"CUMPLIDA","EN TERMINO")))</f>
        <v>CUMPLIDA</v>
      </c>
    </row>
    <row r="173" spans="1:24" ht="195" hidden="1">
      <c r="A173" s="795"/>
      <c r="B173" s="689"/>
      <c r="C173" s="691"/>
      <c r="D173" s="754"/>
      <c r="E173" s="754"/>
      <c r="F173" s="754"/>
      <c r="G173" s="577" t="s">
        <v>1467</v>
      </c>
      <c r="H173" s="577">
        <v>1</v>
      </c>
      <c r="I173" s="218">
        <v>42552</v>
      </c>
      <c r="J173" s="218">
        <v>42917</v>
      </c>
      <c r="K173" s="192">
        <f>(+J173-I173)/7</f>
        <v>52.142857142857146</v>
      </c>
      <c r="L173" s="578" t="s">
        <v>1100</v>
      </c>
      <c r="M173" s="578">
        <v>3</v>
      </c>
      <c r="N173" s="194">
        <f t="shared" si="46"/>
        <v>1</v>
      </c>
      <c r="O173" s="192">
        <f t="shared" si="47"/>
        <v>52.142857142857146</v>
      </c>
      <c r="P173" s="192">
        <f>IF(J173&lt;=$R$7,O173,0)</f>
        <v>52.142857142857146</v>
      </c>
      <c r="Q173" s="192">
        <f>IF($R$7&gt;=J173,K173,0)</f>
        <v>52.142857142857146</v>
      </c>
      <c r="R173" s="578"/>
      <c r="S173" s="578"/>
      <c r="T173" s="579" t="s">
        <v>1468</v>
      </c>
      <c r="U173" s="571">
        <f t="shared" si="48"/>
        <v>2</v>
      </c>
      <c r="V173" s="571">
        <f t="shared" ca="1" si="49"/>
        <v>0</v>
      </c>
      <c r="W173" s="571" t="str">
        <f t="shared" ca="1" si="50"/>
        <v>CUMPLIDA</v>
      </c>
      <c r="X173" s="692"/>
    </row>
    <row r="174" spans="1:24" ht="409.6" thickBot="1">
      <c r="A174" s="575">
        <v>5</v>
      </c>
      <c r="B174" s="574" t="s">
        <v>1389</v>
      </c>
      <c r="C174" s="574" t="s">
        <v>48</v>
      </c>
      <c r="D174" s="574" t="s">
        <v>274</v>
      </c>
      <c r="E174" s="574" t="s">
        <v>275</v>
      </c>
      <c r="F174" s="221" t="s">
        <v>276</v>
      </c>
      <c r="G174" s="222" t="s">
        <v>277</v>
      </c>
      <c r="H174" s="222">
        <v>1</v>
      </c>
      <c r="I174" s="214">
        <f>DEFINITIVO!I374</f>
        <v>43404</v>
      </c>
      <c r="J174" s="214">
        <f>DEFINITIVO!J374</f>
        <v>43769</v>
      </c>
      <c r="K174" s="192">
        <f t="shared" ref="K174:K180" si="51">(+J174-I174)/7</f>
        <v>52.142857142857146</v>
      </c>
      <c r="L174" s="578" t="s">
        <v>1104</v>
      </c>
      <c r="M174" s="578">
        <f>DEFINITIVO!M374</f>
        <v>1</v>
      </c>
      <c r="N174" s="194">
        <f t="shared" si="46"/>
        <v>1</v>
      </c>
      <c r="O174" s="192">
        <f t="shared" si="47"/>
        <v>52.142857142857146</v>
      </c>
      <c r="P174" s="192" t="e">
        <f>IF(J174&lt;=#REF!,O174,0)</f>
        <v>#REF!</v>
      </c>
      <c r="Q174" s="192" t="e">
        <f>IF(#REF!&gt;=J174,K174,0)</f>
        <v>#REF!</v>
      </c>
      <c r="R174" s="578"/>
      <c r="S174" s="578"/>
      <c r="T174" s="610" t="str">
        <f>DEFINITIVO!T374</f>
        <v xml:space="preserve">
PLAN VIGENCIA 2012
20190108 Rad 20192100001333
Con corte a 31 diciembre de 2018, el equipo de desarrollo contratado con el fin de seguir atendiendo los requerimientos del SISETU, presenta un avance en cuanto a los entregables finales en el desarrollo de la nueva plataforma en sus diferentes módulos del 100%, incluyendo pruebas de funcionamiento.  
20181101   Rad. 20182100167743
Durante el mes de octubre se concluyeron los procesos administrativos para la contratación del personal técnico necesario para atender el diseño e implementación del sistema de información para el seguimiento y evaluación del transporte urbano – SISETU; así mismo, se han realizado dos (2) reuniones con el Asesor de TIC´s de la Ministra y la Gerente del Proyecto, para levantar las especificaciones de la plataforma web, así como de las otras funcionalidades de seguimiento de la UMUS.
20181004  Rad. 20182100152903
Teniendo en cuenta que el Comité de Contratación en sesión del 30 de agosto de 2018 en cumplimiento a la política de TICs con relación a la integración de los sistemas de información del Ministerio, decidió realizar contratación del personal técnico idóneo para atender la necesidad “in house”, bajo coordinación del Asesor de TICs, del Despacho de la Ministra, Ingeniero José Acevedo, se procedió durante el mes de septiembre a iniciar los procesos administrativos para la contratación del personal técnico necesario para atender el diseño e implementación del sistema de información para el seguimiento y evaluación del transporte urbano – SISETU.
Así mismo, mediante memorando con radicado 20182100150133 del 28 de septiembre de 2018 y asunto “Reporte Batería Indicadores SISETU Resolución 600 de 2017 corte Agosto 2018” se envió a la oficina de Control Interno del Ministerio de Transporte el informe SISETU con corte a Agosto de 2018 con los indicadores reportados de los Sistemas Integrados de Transporte Masivo.
20180905. Rad 20182100136053
Se presentaron los estudios previos y de mercado ante el Comité de Contratación en sesión del 30 de agosto, Sin embargo, el Comité en pleno consideró que dado el cronograma para la adjudicación del contrato y el termino para su ejecución, el mismo no se podría concluir antes del 31 de diciembre de 2018,  y dada la política de TICs en relación a la integración de los sistemas de información del Ministerio, se decidió realizar  contratación del personal técnico idóneo para atender la necesidad “in house”, bajo coordinación del Asesor de TICs, del Despacho de la Ministra, Ingeniero José Acevedo. 
Así mismo, y con el fin de garantizar la continuidad en el reporte y socialización de los indicadores del sistema SISETU se adelantan las actividades del plan de choque, diseñado por la UMUS, incluyendo una herramienta provisional en Excel para reportar los indicadores y  Difusión a las autoridades involucradas en el desarrollo de la Política Pública de Transporte Urbano (EN DESARROLLO).
20180803: 
1. Se extiende el plazo de cumplimiento hasta el 31 de octubre de 2019.
2. Con la adición presupuestal realizada a la UMUS en el segundo semestre del año (agosto 2018) se procederá a la contratación de una consultoría que llevará a cabo el ajuste de la interfaz del Sistema de Información, Seguimiento y Evaluación del Transporte Urbano –SISETU.</v>
      </c>
      <c r="U174" s="571">
        <f t="shared" si="48"/>
        <v>2</v>
      </c>
      <c r="V174" s="571">
        <f t="shared" ca="1" si="49"/>
        <v>1</v>
      </c>
      <c r="W174" s="571" t="str">
        <f t="shared" ca="1" si="50"/>
        <v>CUMPLIDA</v>
      </c>
      <c r="X174" s="571" t="str">
        <f ca="1">IF(W174="CUMPLIDA","CUMPLIDA",IF(W174="EN TERMINO","EN TERMINO","VENCIDA"))</f>
        <v>CUMPLIDA</v>
      </c>
    </row>
    <row r="175" spans="1:24" ht="288.75" hidden="1" thickBot="1">
      <c r="A175" s="889">
        <v>23</v>
      </c>
      <c r="B175" s="858" t="s">
        <v>278</v>
      </c>
      <c r="C175" s="870" t="s">
        <v>48</v>
      </c>
      <c r="D175" s="858" t="s">
        <v>279</v>
      </c>
      <c r="E175" s="890" t="s">
        <v>574</v>
      </c>
      <c r="F175" s="86" t="s">
        <v>575</v>
      </c>
      <c r="G175" s="14" t="s">
        <v>576</v>
      </c>
      <c r="H175" s="96">
        <v>2</v>
      </c>
      <c r="I175" s="90">
        <f>DEFINITIVO!I375</f>
        <v>42644</v>
      </c>
      <c r="J175" s="90">
        <f>DEFINITIVO!J375</f>
        <v>42825</v>
      </c>
      <c r="K175" s="78">
        <f t="shared" si="51"/>
        <v>25.857142857142858</v>
      </c>
      <c r="L175" s="608" t="s">
        <v>1076</v>
      </c>
      <c r="M175" s="608">
        <f>DEFINITIVO!M375</f>
        <v>2</v>
      </c>
      <c r="N175" s="79">
        <f t="shared" si="46"/>
        <v>1</v>
      </c>
      <c r="O175" s="78">
        <f t="shared" si="47"/>
        <v>25.857142857142858</v>
      </c>
      <c r="P175" s="78" t="e">
        <f>IF(J175&lt;=#REF!,O175,0)</f>
        <v>#REF!</v>
      </c>
      <c r="Q175" s="78" t="e">
        <f>IF(#REF!&gt;=J175,K175,0)</f>
        <v>#REF!</v>
      </c>
      <c r="R175" s="608"/>
      <c r="S175" s="608"/>
      <c r="T175" s="82" t="str">
        <f>DEFINITIVO!T375</f>
        <v>PLAN VIGENCIA 2012
Se realizaron mesas de trabajo con la Oficina Asesora de Planeación, la Dirección de Transporte y Tránsito y funcionarios de los diferentes grupos de la Dirección, los días 10 y 29 de marzo de 2017.
Se materializó con el : Artículo 184°. Implementación de los Centros Integrados de Servicio (SI) y modelo de operación en Centros Binacionales de Atención en Frontera (CEBAF), Centros Nacionales de Atención de Fronteras (CENAF) y pasos de frontera. El Departamento Nacional de Planeación implementará los Centros Integrados de Servicio (SI) en los que harán presencia entidades del orden nacional, departamental y municipal, que adoptarán estándares que garanticen al ciudadano un trato amable, digno y eficiente. Así mismo, el modelo de operación y el funcionamiento de los Centros Binacionales de Atención en Frontera (CEBAF) y de los Centros Nacionales de Atención de Fronteras (CENAF) será el establecido por el Programa Nacional de Servicio al Ciudadano del Departamento Nacional de Planeación, quien coordinará y articulará a las entidades que presten sus servicios en dichos centros. Del Proyecto para sanción presidencial del PND 2014-2018.</v>
      </c>
      <c r="U175" s="588">
        <f t="shared" si="48"/>
        <v>2</v>
      </c>
      <c r="V175" s="588">
        <f t="shared" ca="1" si="49"/>
        <v>0</v>
      </c>
      <c r="W175" s="588" t="str">
        <f t="shared" ca="1" si="50"/>
        <v>CUMPLIDA</v>
      </c>
      <c r="X175" s="881" t="str">
        <f ca="1">IF(W175&amp;W176="CUMPLIDA","CUMPLIDA",IF(OR(W175="VENCIDA",W176="VENCIDA"),"VENCIDA",IF(U175+U176=4,"CUMPLIDA","EN TERMINO")))</f>
        <v>CUMPLIDA</v>
      </c>
    </row>
    <row r="176" spans="1:24" ht="216.75" hidden="1" thickBot="1">
      <c r="A176" s="889"/>
      <c r="B176" s="858"/>
      <c r="C176" s="874"/>
      <c r="D176" s="858"/>
      <c r="E176" s="871"/>
      <c r="F176" s="97" t="s">
        <v>577</v>
      </c>
      <c r="G176" s="14" t="s">
        <v>576</v>
      </c>
      <c r="H176" s="96">
        <v>2</v>
      </c>
      <c r="I176" s="90">
        <f>DEFINITIVO!I376</f>
        <v>42644</v>
      </c>
      <c r="J176" s="90">
        <f>DEFINITIVO!J376</f>
        <v>42735</v>
      </c>
      <c r="K176" s="78">
        <f t="shared" si="51"/>
        <v>13</v>
      </c>
      <c r="L176" s="608" t="s">
        <v>1076</v>
      </c>
      <c r="M176" s="608">
        <f>DEFINITIVO!M376</f>
        <v>2</v>
      </c>
      <c r="N176" s="79">
        <f t="shared" si="46"/>
        <v>1</v>
      </c>
      <c r="O176" s="78">
        <f t="shared" si="47"/>
        <v>13</v>
      </c>
      <c r="P176" s="78" t="e">
        <f>IF(J176&lt;=#REF!,O176,0)</f>
        <v>#REF!</v>
      </c>
      <c r="Q176" s="78" t="e">
        <f>IF(#REF!&gt;=J176,K176,0)</f>
        <v>#REF!</v>
      </c>
      <c r="R176" s="608"/>
      <c r="S176" s="608"/>
      <c r="T176" s="82" t="str">
        <f>DEFINITIVO!T376</f>
        <v xml:space="preserve">PLAN VIGENCIA 2012
Se  efectuaron mesas de trabajo Oficina Asesora de Planeación, la Dirección de Transporte y Tránsito y funcionarios de los diferentes grupos de la Dirección, los días 25 de mayo y 21 de junio de 2017.
Por parte de DNP se celebró el contrato de consultoría DNP-0R-045-2013 cuyo objeto es Establecer una visión y formular la estrategia para el desarrollo de las actividades y vías fluviales de la Nación, en el corto, mediano y largo plazo, que permitan establecer el Plan Maestro Fluvial para Colombia,  en los Componentes Operativos y Promocionales. Además el Ministerio de Transporte firmó convenio 212 de 2013 con la Embajada de Holanda, cuyo objeto es identificar estrategias orientadas al desarrollo del transporte fluvial y definición de elementos para establecer el plan maestro fluvial para Colombia.  </v>
      </c>
      <c r="U176" s="588">
        <f t="shared" si="48"/>
        <v>2</v>
      </c>
      <c r="V176" s="588">
        <f t="shared" ca="1" si="49"/>
        <v>0</v>
      </c>
      <c r="W176" s="588" t="str">
        <f t="shared" ca="1" si="50"/>
        <v>CUMPLIDA</v>
      </c>
      <c r="X176" s="881"/>
    </row>
    <row r="177" spans="1:24" ht="252.75" hidden="1" thickBot="1">
      <c r="A177" s="886">
        <v>24</v>
      </c>
      <c r="B177" s="870" t="s">
        <v>280</v>
      </c>
      <c r="C177" s="870" t="s">
        <v>48</v>
      </c>
      <c r="D177" s="870" t="s">
        <v>281</v>
      </c>
      <c r="E177" s="859" t="s">
        <v>89</v>
      </c>
      <c r="F177" s="859" t="s">
        <v>925</v>
      </c>
      <c r="G177" s="121" t="s">
        <v>935</v>
      </c>
      <c r="H177" s="4">
        <v>1</v>
      </c>
      <c r="I177" s="90">
        <f>DEFINITIVO!I377</f>
        <v>43003</v>
      </c>
      <c r="J177" s="90">
        <f>DEFINITIVO!J377</f>
        <v>43175</v>
      </c>
      <c r="K177" s="78">
        <f t="shared" si="51"/>
        <v>24.571428571428573</v>
      </c>
      <c r="L177" s="608" t="s">
        <v>1076</v>
      </c>
      <c r="M177" s="608">
        <f>DEFINITIVO!M377</f>
        <v>1</v>
      </c>
      <c r="N177" s="79">
        <f t="shared" si="46"/>
        <v>1</v>
      </c>
      <c r="O177" s="78">
        <f t="shared" si="47"/>
        <v>24.571428571428573</v>
      </c>
      <c r="P177" s="78" t="e">
        <f>IF(J177&lt;=#REF!,O177,0)</f>
        <v>#REF!</v>
      </c>
      <c r="Q177" s="78" t="e">
        <f>IF(#REF!&gt;=J177,K177,0)</f>
        <v>#REF!</v>
      </c>
      <c r="R177" s="608"/>
      <c r="S177" s="608"/>
      <c r="T177" s="82" t="str">
        <f>DEFINITIVO!T377</f>
        <v xml:space="preserve">PLAN VIGENCIA 2012
En aras de desarrollar el CICOTT se precisa tener diseñado e implementado incluyendo du ingeniería de detalle el SINITT, Sistema que reúne todos los subsistemas ITS que harán parte del CICOTT por lo tanto para desarrollar adecuadamente el CICOTT se requiere estructurar  todos los sistemas de Información (subsistemas ITS) que hacen parte de este para que el SINITT.
Cumplimiento de la totalidad de los 13 módulos.   Se entrega documento final por medio de orfeo No. 20183210100392, con fecha 16 de febrero de 2018, donde se hace entrega de:                                                                                                        Diseño de arquitectura de datos                                                                 Diseño de clases empresariales                                                                 Diseño del diccionario de datos sector transporte                                    Especificacion y diseño de Zona de Servicio del SINITT incluido en el Diseño de servicios empresariales SOA                                             Taxonomia de servicios SOA                                                                         Diseño de Gobierno SOA                                                                                   Marco Juridico                                                                                                     Informe Financiero </v>
      </c>
      <c r="U177" s="588">
        <f t="shared" si="48"/>
        <v>2</v>
      </c>
      <c r="V177" s="588">
        <f t="shared" ca="1" si="49"/>
        <v>0</v>
      </c>
      <c r="W177" s="588" t="str">
        <f t="shared" ca="1" si="50"/>
        <v>CUMPLIDA</v>
      </c>
      <c r="X177" s="883" t="str">
        <f ca="1">IF(W177&amp;W178&amp;W179&amp;W180="CUMPLIDA","CUMPLIDA",IF(OR(W177="VENCIDA",W178="VENCIDA",W179="VENCIDA",W180="VENCIDA"),"VENCIDA",IF(U177+U178+U179+U180=8,"CUMPLIDA","EN TERMINO")))</f>
        <v>CUMPLIDA</v>
      </c>
    </row>
    <row r="178" spans="1:24" ht="72.75" hidden="1" thickBot="1">
      <c r="A178" s="887"/>
      <c r="B178" s="874"/>
      <c r="C178" s="874"/>
      <c r="D178" s="874"/>
      <c r="E178" s="860"/>
      <c r="F178" s="860"/>
      <c r="G178" s="121" t="s">
        <v>936</v>
      </c>
      <c r="H178" s="4">
        <v>1</v>
      </c>
      <c r="I178" s="90">
        <f>DEFINITIVO!I378</f>
        <v>43003</v>
      </c>
      <c r="J178" s="90">
        <f>DEFINITIVO!J378</f>
        <v>43267</v>
      </c>
      <c r="K178" s="78">
        <f t="shared" si="51"/>
        <v>37.714285714285715</v>
      </c>
      <c r="L178" s="608" t="s">
        <v>1076</v>
      </c>
      <c r="M178" s="608">
        <f>DEFINITIVO!M378</f>
        <v>1</v>
      </c>
      <c r="N178" s="79">
        <f>IF(M178/H178&gt;1,1,+M178/H178)</f>
        <v>1</v>
      </c>
      <c r="O178" s="78">
        <f>+K178*N178</f>
        <v>37.714285714285715</v>
      </c>
      <c r="P178" s="78" t="e">
        <f>IF(J178&lt;=#REF!,O178,0)</f>
        <v>#REF!</v>
      </c>
      <c r="Q178" s="78" t="e">
        <f>IF(#REF!&gt;=J178,K178,0)</f>
        <v>#REF!</v>
      </c>
      <c r="R178" s="608"/>
      <c r="S178" s="608"/>
      <c r="T178" s="82" t="str">
        <f>DEFINITIVO!T378</f>
        <v xml:space="preserve">PLAN VIGENCIA 2012
Se avanza y se continua contruyendo el CONOPS de SIGMAPAS . Se actualiza de acuerdo a correo elctrónico del 29-12-2017.                           Se finaliza el documento en el primer semestre de 2018 </v>
      </c>
      <c r="U178" s="588">
        <f>IF(N178=100%,2,0)</f>
        <v>2</v>
      </c>
      <c r="V178" s="588">
        <f ca="1">IF(J178&lt;$T$2,0,1)</f>
        <v>0</v>
      </c>
      <c r="W178" s="588" t="str">
        <f t="shared" ca="1" si="50"/>
        <v>CUMPLIDA</v>
      </c>
      <c r="X178" s="884"/>
    </row>
    <row r="179" spans="1:24" ht="84.75" hidden="1" thickBot="1">
      <c r="A179" s="887"/>
      <c r="B179" s="874"/>
      <c r="C179" s="874"/>
      <c r="D179" s="874"/>
      <c r="E179" s="860"/>
      <c r="F179" s="860"/>
      <c r="G179" s="121" t="s">
        <v>937</v>
      </c>
      <c r="H179" s="4">
        <v>1</v>
      </c>
      <c r="I179" s="90">
        <f>DEFINITIVO!I379</f>
        <v>43003</v>
      </c>
      <c r="J179" s="90">
        <f>DEFINITIVO!J379</f>
        <v>43267</v>
      </c>
      <c r="K179" s="78">
        <f t="shared" si="51"/>
        <v>37.714285714285715</v>
      </c>
      <c r="L179" s="608" t="s">
        <v>1076</v>
      </c>
      <c r="M179" s="608">
        <f>DEFINITIVO!M379</f>
        <v>1</v>
      </c>
      <c r="N179" s="79">
        <f>IF(M179/H179&gt;1,1,+M179/H179)</f>
        <v>1</v>
      </c>
      <c r="O179" s="78">
        <f>+K179*N179</f>
        <v>37.714285714285715</v>
      </c>
      <c r="P179" s="78" t="e">
        <f>IF(J179&lt;=#REF!,O179,0)</f>
        <v>#REF!</v>
      </c>
      <c r="Q179" s="78" t="e">
        <f>IF(#REF!&gt;=J179,K179,0)</f>
        <v>#REF!</v>
      </c>
      <c r="R179" s="608"/>
      <c r="S179" s="608"/>
      <c r="T179" s="82" t="str">
        <f>DEFINITIVO!T379</f>
        <v>PLAN VIGENCIA 2012
Se avanza y se continua contruyendo el CONOPS de SIGMAPAS . Se actualiza de acuerdo a correo elctrónico del 29-12-2017.                           Se finaliza document o en el prmer semestre de 2018</v>
      </c>
      <c r="U179" s="588">
        <f>IF(N179=100%,2,0)</f>
        <v>2</v>
      </c>
      <c r="V179" s="588">
        <f ca="1">IF(J179&lt;$T$2,0,1)</f>
        <v>0</v>
      </c>
      <c r="W179" s="588" t="str">
        <f ca="1">IF(U179+V179&gt;1,"CUMPLIDA",IF(V179=1,"EN TERMINO","VENCIDA"))</f>
        <v>CUMPLIDA</v>
      </c>
      <c r="X179" s="884"/>
    </row>
    <row r="180" spans="1:24" ht="168.75" hidden="1" thickBot="1">
      <c r="A180" s="888"/>
      <c r="B180" s="871"/>
      <c r="C180" s="871"/>
      <c r="D180" s="871"/>
      <c r="E180" s="861"/>
      <c r="F180" s="861"/>
      <c r="G180" s="121" t="s">
        <v>938</v>
      </c>
      <c r="H180" s="4">
        <v>6</v>
      </c>
      <c r="I180" s="90">
        <f>DEFINITIVO!I380</f>
        <v>43003</v>
      </c>
      <c r="J180" s="90">
        <f>DEFINITIVO!J380</f>
        <v>43267</v>
      </c>
      <c r="K180" s="78">
        <f t="shared" si="51"/>
        <v>37.714285714285715</v>
      </c>
      <c r="L180" s="608" t="s">
        <v>1076</v>
      </c>
      <c r="M180" s="608">
        <f>DEFINITIVO!M380</f>
        <v>6</v>
      </c>
      <c r="N180" s="79">
        <f>IF(M180/H180&gt;1,1,+M180/H180)</f>
        <v>1</v>
      </c>
      <c r="O180" s="78">
        <f>+K180*N180</f>
        <v>37.714285714285715</v>
      </c>
      <c r="P180" s="78" t="e">
        <f>IF(J180&lt;=#REF!,O180,0)</f>
        <v>#REF!</v>
      </c>
      <c r="Q180" s="78" t="e">
        <f>IF(#REF!&gt;=J180,K180,0)</f>
        <v>#REF!</v>
      </c>
      <c r="R180" s="608"/>
      <c r="S180" s="608"/>
      <c r="T180" s="82" t="str">
        <f>DEFINITIVO!T380</f>
        <v xml:space="preserve">PLAN VIGENCIA 2012
Se actualiza de acuerdo a correo elctrónico del 29-12-2017.                  Mesa de trabajo Socializacion ITS con todas las areas del minsiterio                                                                                                     Mesa de trabajo Fotodeteccion Resolucion 718 de 2017 con organismos de transito                                                                                    Mesa de trabajo socializacion plataformas tecnologicas resolucion 2163 / 2016                                                                                        Mesa de trabajo con los CIO sectoriales                                                     Mesa de trabajo Arquitectura empresarial                                                  Mesa de Trabajo MINITC Gobrieno Digital y Petic                                        Por lo anterior se cuenta con seis (06)  actas para dar tratamiento al Gobierno Digital  en el primer semestre de 2018                                                                                                                                                    </v>
      </c>
      <c r="U180" s="588">
        <f>IF(N180=100%,2,0)</f>
        <v>2</v>
      </c>
      <c r="V180" s="588">
        <f ca="1">IF(J180&lt;$T$2,0,1)</f>
        <v>0</v>
      </c>
      <c r="W180" s="588" t="str">
        <f ca="1">IF(U180+V180&gt;1,"CUMPLIDA",IF(V180=1,"EN TERMINO","VENCIDA"))</f>
        <v>CUMPLIDA</v>
      </c>
      <c r="X180" s="885"/>
    </row>
    <row r="181" spans="1:24" ht="15.75" hidden="1" thickBot="1">
      <c r="A181" s="68" t="s">
        <v>283</v>
      </c>
      <c r="B181" s="68"/>
      <c r="C181" s="69"/>
      <c r="D181" s="68"/>
      <c r="E181" s="68"/>
      <c r="F181" s="70"/>
      <c r="G181" s="70"/>
      <c r="H181" s="70"/>
      <c r="I181" s="93"/>
      <c r="J181" s="93"/>
      <c r="K181" s="72"/>
      <c r="L181" s="73"/>
      <c r="M181" s="73"/>
      <c r="N181" s="74"/>
      <c r="O181" s="72"/>
      <c r="P181" s="72"/>
      <c r="Q181" s="56"/>
      <c r="R181" s="73"/>
      <c r="S181" s="73"/>
      <c r="T181" s="82"/>
      <c r="U181" s="73"/>
      <c r="V181" s="73"/>
      <c r="W181" s="73"/>
      <c r="X181" s="75"/>
    </row>
    <row r="182" spans="1:24" ht="180.75" hidden="1" thickBot="1">
      <c r="A182" s="598">
        <v>49</v>
      </c>
      <c r="B182" s="597" t="s">
        <v>284</v>
      </c>
      <c r="C182" s="597" t="s">
        <v>48</v>
      </c>
      <c r="D182" s="88" t="s">
        <v>285</v>
      </c>
      <c r="E182" s="609" t="s">
        <v>84</v>
      </c>
      <c r="F182" s="609" t="s">
        <v>85</v>
      </c>
      <c r="G182" s="81" t="s">
        <v>86</v>
      </c>
      <c r="H182" s="81">
        <v>1</v>
      </c>
      <c r="I182" s="90">
        <f>DEFINITIVO!I382</f>
        <v>42917</v>
      </c>
      <c r="J182" s="90">
        <f>DEFINITIVO!J382</f>
        <v>43100</v>
      </c>
      <c r="K182" s="78">
        <f>(+J182-I182)/7</f>
        <v>26.142857142857142</v>
      </c>
      <c r="L182" s="608" t="s">
        <v>1126</v>
      </c>
      <c r="M182" s="608">
        <f>DEFINITIVO!M382</f>
        <v>1</v>
      </c>
      <c r="N182" s="84">
        <f>IF(M182/H182&gt;1,1,+M182/H182)</f>
        <v>1</v>
      </c>
      <c r="O182" s="78">
        <f>+K182*N182</f>
        <v>26.142857142857142</v>
      </c>
      <c r="P182" s="78" t="e">
        <f>IF(J182&lt;=#REF!,O182,0)</f>
        <v>#REF!</v>
      </c>
      <c r="Q182" s="78" t="e">
        <f>IF(#REF!&gt;=J182,K182,0)</f>
        <v>#REF!</v>
      </c>
      <c r="R182" s="84"/>
      <c r="S182" s="84"/>
      <c r="T182" s="82" t="str">
        <f>DEFINITIVO!T382</f>
        <v xml:space="preserve">PLAN VIGENCIA 2010
Con el apoy o de la Oficina de Planeación se formularon los indicadores para cada una de las terrritoriales </v>
      </c>
      <c r="U182" s="588">
        <f>IF(N182=100%,2,0)</f>
        <v>2</v>
      </c>
      <c r="V182" s="588">
        <f ca="1">IF(J182&lt;$T$2,0,1)</f>
        <v>0</v>
      </c>
      <c r="W182" s="588" t="str">
        <f ca="1">IF(U182+V182&gt;1,"CUMPLIDA",IF(V182=1,"EN TERMINO","VENCIDA"))</f>
        <v>CUMPLIDA</v>
      </c>
      <c r="X182" s="588" t="str">
        <f ca="1">IF(W182="CUMPLIDA","CUMPLIDA",IF(W182="EN TERMINO","EN TERMINO","VENCIDA"))</f>
        <v>CUMPLIDA</v>
      </c>
    </row>
    <row r="183" spans="1:24" ht="15.75" hidden="1" thickBot="1">
      <c r="A183" s="68" t="s">
        <v>621</v>
      </c>
      <c r="B183" s="68"/>
      <c r="C183" s="69"/>
      <c r="D183" s="68"/>
      <c r="E183" s="68"/>
      <c r="F183" s="70"/>
      <c r="G183" s="70"/>
      <c r="H183" s="70"/>
      <c r="I183" s="93"/>
      <c r="J183" s="93"/>
      <c r="K183" s="72"/>
      <c r="L183" s="73"/>
      <c r="M183" s="73"/>
      <c r="N183" s="74"/>
      <c r="O183" s="72"/>
      <c r="P183" s="72"/>
      <c r="Q183" s="56"/>
      <c r="R183" s="73"/>
      <c r="S183" s="73"/>
      <c r="T183" s="82"/>
      <c r="U183" s="73"/>
      <c r="V183" s="73"/>
      <c r="W183" s="73"/>
      <c r="X183" s="75"/>
    </row>
    <row r="184" spans="1:24" ht="276.75" hidden="1" thickBot="1">
      <c r="A184" s="20">
        <v>1</v>
      </c>
      <c r="B184" s="124" t="s">
        <v>1072</v>
      </c>
      <c r="C184" s="597" t="s">
        <v>31</v>
      </c>
      <c r="D184" s="21" t="s">
        <v>622</v>
      </c>
      <c r="E184" s="21" t="s">
        <v>623</v>
      </c>
      <c r="F184" s="21" t="s">
        <v>624</v>
      </c>
      <c r="G184" s="16">
        <v>1</v>
      </c>
      <c r="H184" s="16">
        <v>1</v>
      </c>
      <c r="I184" s="90">
        <f>DEFINITIVO!I385</f>
        <v>42745</v>
      </c>
      <c r="J184" s="90">
        <f>DEFINITIVO!J385</f>
        <v>42947</v>
      </c>
      <c r="K184" s="78">
        <f>+(J184-I184)/7</f>
        <v>28.857142857142858</v>
      </c>
      <c r="L184" s="596" t="s">
        <v>1105</v>
      </c>
      <c r="M184" s="98">
        <f>DEFINITIVO!M385</f>
        <v>1</v>
      </c>
      <c r="N184" s="84">
        <f>IF(M184/H184&gt;1,1,+M184/H184)</f>
        <v>1</v>
      </c>
      <c r="O184" s="78">
        <f>+K184*N184</f>
        <v>28.857142857142858</v>
      </c>
      <c r="P184" s="78" t="e">
        <f>IF(J184&lt;=#REF!,O184,0)</f>
        <v>#REF!</v>
      </c>
      <c r="Q184" s="78" t="e">
        <f>IF(#REF!&gt;=J184,K184,0)</f>
        <v>#REF!</v>
      </c>
      <c r="R184" s="84"/>
      <c r="S184" s="84"/>
      <c r="T184" s="82" t="str">
        <f>DEFINITIVO!T385</f>
        <v xml:space="preserve">AUDITORIA ESPECIAL 2015 PROYECTO Runt
En cuanto a los problemas técnicos informamos que en octubre de 2015 por disposición contractual se realizó una renovación tecnológica de los equipos que permitió subsanar los problemas evidenciados en la auditoria de la vigencia 2015 en relación debilidades en materia de Hardware. La coordinación Runt ha venido haciendo seguimiento además al cronograma de mantenimiento preventivo y correctivo de esta reposición tecnológica realizada en 2015. 
De igual forma por medio de la plataforma fénix se hace seguimiento y control a los inventarios de los KITS Runt. Adicionalmente se expidió la circular Nro. 20174010249201 del 27/06/2017 con el fin de incentivar a los actores del sistema hacia las buenas practicas informáticas para que se pueda prestar un mejor servicio a los usuarios. </v>
      </c>
      <c r="U184" s="588">
        <f>IF(N184=100%,2,0)</f>
        <v>2</v>
      </c>
      <c r="V184" s="588">
        <f ca="1">IF(J184&lt;$T$2,0,1)</f>
        <v>0</v>
      </c>
      <c r="W184" s="588" t="str">
        <f ca="1">IF(U184+V184&gt;1,"CUMPLIDA",IF(V184=1,"EN TERMINO","VENCIDA"))</f>
        <v>CUMPLIDA</v>
      </c>
      <c r="X184" s="588" t="str">
        <f ca="1">IF(W184="CUMPLIDA","CUMPLIDA",IF(W184="EN TERMINO","EN TERMINO","VENCIDA"))</f>
        <v>CUMPLIDA</v>
      </c>
    </row>
    <row r="185" spans="1:24" ht="288.75" hidden="1" thickBot="1">
      <c r="A185" s="20">
        <v>2</v>
      </c>
      <c r="B185" s="21" t="s">
        <v>807</v>
      </c>
      <c r="C185" s="597" t="s">
        <v>48</v>
      </c>
      <c r="D185" s="21" t="s">
        <v>625</v>
      </c>
      <c r="E185" s="21" t="s">
        <v>626</v>
      </c>
      <c r="F185" s="21" t="s">
        <v>627</v>
      </c>
      <c r="G185" s="16">
        <v>1</v>
      </c>
      <c r="H185" s="16">
        <v>1</v>
      </c>
      <c r="I185" s="90">
        <f>DEFINITIVO!I386</f>
        <v>42745</v>
      </c>
      <c r="J185" s="90">
        <f>DEFINITIVO!J386</f>
        <v>43100</v>
      </c>
      <c r="K185" s="78">
        <f t="shared" ref="K185:K196" si="52">+(J185-I185)/7</f>
        <v>50.714285714285715</v>
      </c>
      <c r="L185" s="596" t="s">
        <v>1105</v>
      </c>
      <c r="M185" s="98">
        <f>DEFINITIVO!M386</f>
        <v>1</v>
      </c>
      <c r="N185" s="84">
        <f t="shared" ref="N185:N196" si="53">IF(M185/H185&gt;1,1,+M185/H185)</f>
        <v>1</v>
      </c>
      <c r="O185" s="78">
        <f t="shared" ref="O185:O196" si="54">+K185*N185</f>
        <v>50.714285714285715</v>
      </c>
      <c r="P185" s="78" t="e">
        <f>IF(J185&lt;=#REF!,O185,0)</f>
        <v>#REF!</v>
      </c>
      <c r="Q185" s="78" t="e">
        <f>IF(#REF!&gt;=J185,K185,0)</f>
        <v>#REF!</v>
      </c>
      <c r="R185" s="84"/>
      <c r="S185" s="84"/>
      <c r="T185" s="82" t="str">
        <f>DEFINITIVO!T386</f>
        <v>AUDITORIA ESPECIAL 2015 PROYECTO Runt
Se evidencia mediante actas en el link de la pagina web de la concesion WWW.RUNT.COM.CO
RNET, SE EVIDENCIA EL SEGUIMIENTO A LA INTERVENTORIA EN LAS ACTAS:
ACTA 1268
ACTA 1271
ACTA 1293</v>
      </c>
      <c r="U185" s="588">
        <f t="shared" ref="U185:U195" si="55">IF(N185=100%,2,0)</f>
        <v>2</v>
      </c>
      <c r="V185" s="588">
        <f t="shared" ref="V185:V195" ca="1" si="56">IF(J185&lt;$T$2,0,1)</f>
        <v>0</v>
      </c>
      <c r="W185" s="588" t="str">
        <f t="shared" ref="W185:W197" ca="1" si="57">IF(U185+V185&gt;1,"CUMPLIDA",IF(V185=1,"EN TERMINO","VENCIDA"))</f>
        <v>CUMPLIDA</v>
      </c>
      <c r="X185" s="588" t="str">
        <f t="shared" ref="X185:X197" ca="1" si="58">IF(W185="CUMPLIDA","CUMPLIDA",IF(W185="EN TERMINO","EN TERMINO","VENCIDA"))</f>
        <v>CUMPLIDA</v>
      </c>
    </row>
    <row r="186" spans="1:24" ht="204.75" hidden="1" thickBot="1">
      <c r="A186" s="20">
        <v>3</v>
      </c>
      <c r="B186" s="21" t="s">
        <v>808</v>
      </c>
      <c r="C186" s="597" t="s">
        <v>31</v>
      </c>
      <c r="D186" s="21" t="s">
        <v>628</v>
      </c>
      <c r="E186" s="21" t="s">
        <v>629</v>
      </c>
      <c r="F186" s="21" t="s">
        <v>630</v>
      </c>
      <c r="G186" s="6">
        <v>1</v>
      </c>
      <c r="H186" s="6">
        <v>1</v>
      </c>
      <c r="I186" s="90">
        <f>DEFINITIVO!I387</f>
        <v>42745</v>
      </c>
      <c r="J186" s="90">
        <f>DEFINITIVO!J387</f>
        <v>43100</v>
      </c>
      <c r="K186" s="78">
        <f t="shared" si="52"/>
        <v>50.714285714285715</v>
      </c>
      <c r="L186" s="596" t="s">
        <v>1105</v>
      </c>
      <c r="M186" s="98">
        <f>DEFINITIVO!M387</f>
        <v>1</v>
      </c>
      <c r="N186" s="84">
        <f t="shared" si="53"/>
        <v>1</v>
      </c>
      <c r="O186" s="78">
        <f t="shared" si="54"/>
        <v>50.714285714285715</v>
      </c>
      <c r="P186" s="78" t="e">
        <f>IF(J186&lt;=#REF!,O186,0)</f>
        <v>#REF!</v>
      </c>
      <c r="Q186" s="78" t="e">
        <f>IF(#REF!&gt;=J186,K186,0)</f>
        <v>#REF!</v>
      </c>
      <c r="R186" s="84"/>
      <c r="S186" s="84"/>
      <c r="T186" s="82" t="str">
        <f>DEFINITIVO!T387</f>
        <v>AUDITORIA ESPECIAL 2015 PROYECTO Runt
MEDIANTE  LAS SIGUIENTES CIRCULARES 20174010249201   CIRCULAR 20174010470501, SE VERIFICA EL CUMPLIMIENTO DE LO SOLICITADO EN EL HALLAZGO.</v>
      </c>
      <c r="U186" s="588">
        <f t="shared" si="55"/>
        <v>2</v>
      </c>
      <c r="V186" s="588">
        <f t="shared" ca="1" si="56"/>
        <v>0</v>
      </c>
      <c r="W186" s="588" t="str">
        <f t="shared" ca="1" si="57"/>
        <v>CUMPLIDA</v>
      </c>
      <c r="X186" s="588" t="str">
        <f t="shared" ca="1" si="58"/>
        <v>CUMPLIDA</v>
      </c>
    </row>
    <row r="187" spans="1:24" ht="192.75" hidden="1" thickBot="1">
      <c r="A187" s="20">
        <v>4</v>
      </c>
      <c r="B187" s="21" t="s">
        <v>809</v>
      </c>
      <c r="C187" s="597" t="s">
        <v>48</v>
      </c>
      <c r="D187" s="21" t="s">
        <v>631</v>
      </c>
      <c r="E187" s="21" t="s">
        <v>632</v>
      </c>
      <c r="F187" s="21" t="s">
        <v>633</v>
      </c>
      <c r="G187" s="16">
        <v>1</v>
      </c>
      <c r="H187" s="16">
        <v>1</v>
      </c>
      <c r="I187" s="90">
        <f>DEFINITIVO!I388</f>
        <v>42745</v>
      </c>
      <c r="J187" s="90">
        <f>DEFINITIVO!J388</f>
        <v>43100</v>
      </c>
      <c r="K187" s="78">
        <f t="shared" si="52"/>
        <v>50.714285714285715</v>
      </c>
      <c r="L187" s="596" t="s">
        <v>1105</v>
      </c>
      <c r="M187" s="98">
        <f>DEFINITIVO!M388</f>
        <v>1</v>
      </c>
      <c r="N187" s="84">
        <f t="shared" si="53"/>
        <v>1</v>
      </c>
      <c r="O187" s="78">
        <f t="shared" si="54"/>
        <v>50.714285714285715</v>
      </c>
      <c r="P187" s="78" t="e">
        <f>IF(J187&lt;=#REF!,O187,0)</f>
        <v>#REF!</v>
      </c>
      <c r="Q187" s="78" t="e">
        <f>IF(#REF!&gt;=J187,K187,0)</f>
        <v>#REF!</v>
      </c>
      <c r="R187" s="84"/>
      <c r="S187" s="84"/>
      <c r="T187" s="82" t="str">
        <f>DEFINITIVO!T388</f>
        <v>AUDITORIA ESPECIAL 2015 PROYECTO Runt
SE ENVIO COMUNICADO CON RADICADO No. 20174010276871 del 13/07/2017, CON EL FIN DE FIRMA DE OTRO SI Nro 9, ACORDADO POR LAS PARTES.</v>
      </c>
      <c r="U187" s="588">
        <f t="shared" si="55"/>
        <v>2</v>
      </c>
      <c r="V187" s="588">
        <f t="shared" ca="1" si="56"/>
        <v>0</v>
      </c>
      <c r="W187" s="588" t="str">
        <f t="shared" ca="1" si="57"/>
        <v>CUMPLIDA</v>
      </c>
      <c r="X187" s="588" t="str">
        <f t="shared" ca="1" si="58"/>
        <v>CUMPLIDA</v>
      </c>
    </row>
    <row r="188" spans="1:24" ht="300.75" hidden="1" thickBot="1">
      <c r="A188" s="20">
        <v>5</v>
      </c>
      <c r="B188" s="21" t="s">
        <v>810</v>
      </c>
      <c r="C188" s="597" t="s">
        <v>48</v>
      </c>
      <c r="D188" s="21" t="s">
        <v>634</v>
      </c>
      <c r="E188" s="21" t="s">
        <v>635</v>
      </c>
      <c r="F188" s="21" t="s">
        <v>636</v>
      </c>
      <c r="G188" s="16">
        <v>1</v>
      </c>
      <c r="H188" s="16">
        <v>1</v>
      </c>
      <c r="I188" s="90">
        <f>DEFINITIVO!I389</f>
        <v>42745</v>
      </c>
      <c r="J188" s="90">
        <f>DEFINITIVO!J389</f>
        <v>43100</v>
      </c>
      <c r="K188" s="78">
        <f t="shared" si="52"/>
        <v>50.714285714285715</v>
      </c>
      <c r="L188" s="596" t="s">
        <v>1105</v>
      </c>
      <c r="M188" s="98">
        <f>DEFINITIVO!M389</f>
        <v>1</v>
      </c>
      <c r="N188" s="84">
        <f t="shared" si="53"/>
        <v>1</v>
      </c>
      <c r="O188" s="78">
        <f t="shared" si="54"/>
        <v>50.714285714285715</v>
      </c>
      <c r="P188" s="78" t="e">
        <f>IF(J188&lt;=#REF!,O188,0)</f>
        <v>#REF!</v>
      </c>
      <c r="Q188" s="78" t="e">
        <f>IF(#REF!&gt;=J188,K188,0)</f>
        <v>#REF!</v>
      </c>
      <c r="R188" s="84"/>
      <c r="S188" s="84"/>
      <c r="T188" s="82" t="str">
        <f>DEFINITIVO!T389</f>
        <v>AUDITORIA ESPECIAL 2015 PROYECTO Runt
• Se da aclaración a las respuestas con sus respectivos seguimiento y revisiones, evidenciándose con los siguientes radicados:
• RUNT-RDC-CSR-1017-2015-10-28
• RUNT-RDC-CSR-6729.2015-2015-12-21
• RUNT ORACLE LICENCIAS – CC 083 2015-11-01
• RUNT FDV REDSIS y ORACLE – CC 085 2015-11-01
• RUNT REDSIS Activos fijos CC 016 2015-11-01
• RUNT FDV Y ORACLE – CC 1167 2014-10-08
• RUNT FDV ORACLE-CC 1168 2014-10-08
• RUNT FDV ORACLE-CC 1276 2014-11-06
• RUNT FDV ORACLE-CC 1401 2014-12-08
• RUNT FDV REDSIS – CC 1402 Y 1403 2014-12-05
• RUNT FDV TELECOMUNICACION –CC 1349 2014-12-17
• RUNT-RDC-CSR-999-2015-10-14
• RUNT-CSR-RDC-CSR.6385.2015-2015-12-04 RTA RUNT-RDC-CSR-999-15
• RUNT-RDC-CSR-1017-2015-10-28
• RDC MT ResptaCGR Inventario 30- JUN- 2015
• RUNT-RDC-CSR-1017-2015-10-28
• RUNT FDV ORACLE – CC 117 2014-10-08</v>
      </c>
      <c r="U188" s="588">
        <f t="shared" si="55"/>
        <v>2</v>
      </c>
      <c r="V188" s="588">
        <f t="shared" ca="1" si="56"/>
        <v>0</v>
      </c>
      <c r="W188" s="588" t="str">
        <f t="shared" ca="1" si="57"/>
        <v>CUMPLIDA</v>
      </c>
      <c r="X188" s="588" t="str">
        <f t="shared" ca="1" si="58"/>
        <v>CUMPLIDA</v>
      </c>
    </row>
    <row r="189" spans="1:24" ht="180.75" hidden="1" thickBot="1">
      <c r="A189" s="20">
        <v>6</v>
      </c>
      <c r="B189" s="21" t="s">
        <v>811</v>
      </c>
      <c r="C189" s="597" t="s">
        <v>31</v>
      </c>
      <c r="D189" s="21" t="s">
        <v>637</v>
      </c>
      <c r="E189" s="21" t="s">
        <v>638</v>
      </c>
      <c r="F189" s="21" t="s">
        <v>639</v>
      </c>
      <c r="G189" s="16">
        <v>1</v>
      </c>
      <c r="H189" s="16">
        <v>1</v>
      </c>
      <c r="I189" s="90">
        <f>DEFINITIVO!I390</f>
        <v>42745</v>
      </c>
      <c r="J189" s="90">
        <f>DEFINITIVO!J390</f>
        <v>43100</v>
      </c>
      <c r="K189" s="78">
        <f t="shared" si="52"/>
        <v>50.714285714285715</v>
      </c>
      <c r="L189" s="596" t="s">
        <v>1105</v>
      </c>
      <c r="M189" s="98">
        <f>DEFINITIVO!M390</f>
        <v>1</v>
      </c>
      <c r="N189" s="84">
        <f t="shared" si="53"/>
        <v>1</v>
      </c>
      <c r="O189" s="78">
        <f t="shared" si="54"/>
        <v>50.714285714285715</v>
      </c>
      <c r="P189" s="78" t="e">
        <f>IF(J189&lt;=#REF!,O189,0)</f>
        <v>#REF!</v>
      </c>
      <c r="Q189" s="78" t="e">
        <f>IF(#REF!&gt;=J189,K189,0)</f>
        <v>#REF!</v>
      </c>
      <c r="R189" s="84"/>
      <c r="S189" s="84"/>
      <c r="T189" s="82" t="str">
        <f>DEFINITIVO!T390</f>
        <v>AUDITORIA ESPECIAL 2015 PROYECTO Runt
Se evidencia  que mediante la documentación allegada por el Grupo RUNT y la interventoria a la oficina de control Interno, se muestra que el procedimiento se encuentra ajustado en el que se indica que la supervisón efectúa seguimientos mensuales a la interventoría del cobntrato de concesión 033 de 2007.</v>
      </c>
      <c r="U189" s="588">
        <f t="shared" si="55"/>
        <v>2</v>
      </c>
      <c r="V189" s="588">
        <f t="shared" ca="1" si="56"/>
        <v>0</v>
      </c>
      <c r="W189" s="588" t="str">
        <f t="shared" ca="1" si="57"/>
        <v>CUMPLIDA</v>
      </c>
      <c r="X189" s="588" t="str">
        <f t="shared" ca="1" si="58"/>
        <v>CUMPLIDA</v>
      </c>
    </row>
    <row r="190" spans="1:24" ht="240.75" hidden="1" thickBot="1">
      <c r="A190" s="20">
        <v>7</v>
      </c>
      <c r="B190" s="21" t="s">
        <v>812</v>
      </c>
      <c r="C190" s="597" t="s">
        <v>48</v>
      </c>
      <c r="D190" s="21" t="s">
        <v>640</v>
      </c>
      <c r="E190" s="21" t="s">
        <v>641</v>
      </c>
      <c r="F190" s="21" t="s">
        <v>642</v>
      </c>
      <c r="G190" s="16">
        <v>1</v>
      </c>
      <c r="H190" s="16">
        <v>1</v>
      </c>
      <c r="I190" s="90">
        <f>DEFINITIVO!I391</f>
        <v>43252</v>
      </c>
      <c r="J190" s="90">
        <f>DEFINITIVO!J391</f>
        <v>43555</v>
      </c>
      <c r="K190" s="78">
        <f t="shared" si="52"/>
        <v>43.285714285714285</v>
      </c>
      <c r="L190" s="596" t="s">
        <v>1105</v>
      </c>
      <c r="M190" s="98">
        <f>DEFINITIVO!M391</f>
        <v>0.5</v>
      </c>
      <c r="N190" s="84">
        <f t="shared" si="53"/>
        <v>0.5</v>
      </c>
      <c r="O190" s="78">
        <f t="shared" si="54"/>
        <v>21.642857142857142</v>
      </c>
      <c r="P190" s="78" t="e">
        <f>IF(J190&lt;=#REF!,O190,0)</f>
        <v>#REF!</v>
      </c>
      <c r="Q190" s="78" t="e">
        <f>IF(#REF!&gt;=J190,K190,0)</f>
        <v>#REF!</v>
      </c>
      <c r="R190" s="84"/>
      <c r="S190" s="84"/>
      <c r="T190" s="82" t="str">
        <f>DEFINITIVO!T391</f>
        <v xml:space="preserve">AUDITORIA ESPECIAL 2015 PROYECTO Runt
* Se ha cumplido con el 50% de la actividad al haberse ajustado la ficha BPIN.
* Se socializó con la oficina jurídica del Ministerio y el Director de Transporte y Tránsito el contenido de la modificación. </v>
      </c>
      <c r="U190" s="588">
        <f t="shared" si="55"/>
        <v>0</v>
      </c>
      <c r="V190" s="588">
        <f t="shared" ca="1" si="56"/>
        <v>1</v>
      </c>
      <c r="W190" s="588" t="str">
        <f t="shared" ca="1" si="57"/>
        <v>EN TERMINO</v>
      </c>
      <c r="X190" s="588" t="str">
        <f t="shared" ca="1" si="58"/>
        <v>EN TERMINO</v>
      </c>
    </row>
    <row r="191" spans="1:24" ht="409.6" hidden="1" thickBot="1">
      <c r="A191" s="20">
        <v>8</v>
      </c>
      <c r="B191" s="21" t="s">
        <v>813</v>
      </c>
      <c r="C191" s="597" t="s">
        <v>31</v>
      </c>
      <c r="D191" s="21" t="s">
        <v>643</v>
      </c>
      <c r="E191" s="88" t="s">
        <v>644</v>
      </c>
      <c r="F191" s="88" t="s">
        <v>645</v>
      </c>
      <c r="G191" s="118">
        <v>1</v>
      </c>
      <c r="H191" s="118">
        <v>1</v>
      </c>
      <c r="I191" s="90">
        <f>DEFINITIVO!I392</f>
        <v>42745</v>
      </c>
      <c r="J191" s="90">
        <f>DEFINITIVO!J392</f>
        <v>43100</v>
      </c>
      <c r="K191" s="78">
        <f t="shared" si="52"/>
        <v>50.714285714285715</v>
      </c>
      <c r="L191" s="596" t="s">
        <v>1105</v>
      </c>
      <c r="M191" s="98">
        <f>DEFINITIVO!M392</f>
        <v>1</v>
      </c>
      <c r="N191" s="84">
        <f t="shared" si="53"/>
        <v>1</v>
      </c>
      <c r="O191" s="78">
        <f t="shared" si="54"/>
        <v>50.714285714285715</v>
      </c>
      <c r="P191" s="78" t="e">
        <f>IF(J191&lt;=#REF!,O191,0)</f>
        <v>#REF!</v>
      </c>
      <c r="Q191" s="78" t="e">
        <f>IF(#REF!&gt;=J191,K191,0)</f>
        <v>#REF!</v>
      </c>
      <c r="R191" s="84"/>
      <c r="S191" s="84"/>
      <c r="T191" s="82" t="str">
        <f>DEFINITIVO!T392</f>
        <v>AUDITORIA ESPECIAL 2015 PROYECTO Runt
SE ELABORARON LAS RESOLUCIONES DONDE SE DECLARA EL INCUMPLIMIENTO:
RES. 5727 DE 2016
RES. 5775 DE 2016
RES. 5776 DE 2016</v>
      </c>
      <c r="U191" s="588">
        <f t="shared" si="55"/>
        <v>2</v>
      </c>
      <c r="V191" s="588">
        <f t="shared" ca="1" si="56"/>
        <v>0</v>
      </c>
      <c r="W191" s="588" t="str">
        <f t="shared" ca="1" si="57"/>
        <v>CUMPLIDA</v>
      </c>
      <c r="X191" s="588" t="str">
        <f t="shared" ca="1" si="58"/>
        <v>CUMPLIDA</v>
      </c>
    </row>
    <row r="192" spans="1:24" ht="144.75" hidden="1" thickBot="1">
      <c r="A192" s="20">
        <v>9</v>
      </c>
      <c r="B192" s="21" t="s">
        <v>814</v>
      </c>
      <c r="C192" s="597" t="s">
        <v>31</v>
      </c>
      <c r="D192" s="21" t="s">
        <v>655</v>
      </c>
      <c r="E192" s="21" t="s">
        <v>646</v>
      </c>
      <c r="F192" s="21" t="s">
        <v>647</v>
      </c>
      <c r="G192" s="118">
        <v>1</v>
      </c>
      <c r="H192" s="118">
        <v>1</v>
      </c>
      <c r="I192" s="90">
        <f>DEFINITIVO!I393</f>
        <v>42745</v>
      </c>
      <c r="J192" s="90">
        <f>DEFINITIVO!J393</f>
        <v>43100</v>
      </c>
      <c r="K192" s="78">
        <f t="shared" si="52"/>
        <v>50.714285714285715</v>
      </c>
      <c r="L192" s="596" t="s">
        <v>1105</v>
      </c>
      <c r="M192" s="98">
        <f>DEFINITIVO!M393</f>
        <v>1</v>
      </c>
      <c r="N192" s="84">
        <f t="shared" si="53"/>
        <v>1</v>
      </c>
      <c r="O192" s="78">
        <f t="shared" si="54"/>
        <v>50.714285714285715</v>
      </c>
      <c r="P192" s="78" t="e">
        <f>IF(J192&lt;=#REF!,O192,0)</f>
        <v>#REF!</v>
      </c>
      <c r="Q192" s="78" t="e">
        <f>IF(#REF!&gt;=J192,K192,0)</f>
        <v>#REF!</v>
      </c>
      <c r="R192" s="84"/>
      <c r="S192" s="84"/>
      <c r="T192" s="82" t="str">
        <f>DEFINITIVO!T393</f>
        <v xml:space="preserve">AUDITORIA ESPECIAL 2015 PROYECTO Runt
EVIDENCIAS:
INFO 41 - 23/01/2017 ACTA 007
INFO 42 Y 43 - 22/03/2017 ACTA 008
INFO 44  Y 45 - 16/05/2017 ACTA  009
INFO 46 - 21/06/2017 ACTA 010
INFO 47 - 25/07/2017 ACTA 011
INFO 48 - 23/08/25017 ACTA 012 
INFO 49 - 26/09/2017 ACTA 013 
INFO 50 - 24/10/2017 
INFO 51 - 27/11/2017 </v>
      </c>
      <c r="U192" s="588">
        <f t="shared" si="55"/>
        <v>2</v>
      </c>
      <c r="V192" s="588">
        <f t="shared" ca="1" si="56"/>
        <v>0</v>
      </c>
      <c r="W192" s="588" t="str">
        <f t="shared" ca="1" si="57"/>
        <v>CUMPLIDA</v>
      </c>
      <c r="X192" s="588" t="str">
        <f t="shared" ca="1" si="58"/>
        <v>CUMPLIDA</v>
      </c>
    </row>
    <row r="193" spans="1:24" ht="288.75" hidden="1" thickBot="1">
      <c r="A193" s="20">
        <v>10</v>
      </c>
      <c r="B193" s="21" t="s">
        <v>815</v>
      </c>
      <c r="C193" s="597" t="s">
        <v>31</v>
      </c>
      <c r="D193" s="21" t="s">
        <v>648</v>
      </c>
      <c r="E193" s="21" t="s">
        <v>649</v>
      </c>
      <c r="F193" s="21" t="s">
        <v>650</v>
      </c>
      <c r="G193" s="118">
        <v>1</v>
      </c>
      <c r="H193" s="118">
        <v>1</v>
      </c>
      <c r="I193" s="90">
        <f>DEFINITIVO!I394</f>
        <v>42745</v>
      </c>
      <c r="J193" s="90">
        <f>DEFINITIVO!J394</f>
        <v>43100</v>
      </c>
      <c r="K193" s="78">
        <f t="shared" si="52"/>
        <v>50.714285714285715</v>
      </c>
      <c r="L193" s="596" t="s">
        <v>1105</v>
      </c>
      <c r="M193" s="98">
        <f>DEFINITIVO!M394</f>
        <v>1</v>
      </c>
      <c r="N193" s="84">
        <f t="shared" si="53"/>
        <v>1</v>
      </c>
      <c r="O193" s="78">
        <f t="shared" si="54"/>
        <v>50.714285714285715</v>
      </c>
      <c r="P193" s="78" t="e">
        <f>IF(J193&lt;=#REF!,O193,0)</f>
        <v>#REF!</v>
      </c>
      <c r="Q193" s="78" t="e">
        <f>IF(#REF!&gt;=J193,K193,0)</f>
        <v>#REF!</v>
      </c>
      <c r="R193" s="84"/>
      <c r="S193" s="84"/>
      <c r="T193" s="82" t="str">
        <f>DEFINITIVO!T394</f>
        <v>AUDITORIA ESPECIAL 2015 PROYECTO Runt
• Actas de comité de seguimiento interventoría – Presentación Informes mensualmente –
- RUNT-RDC-013-2017-09-26
- RUNT-RDC-012-2017-08-23
- RUNT-RDC-011-2017-07-25
- RUNT-RDC-010-2017-06-21
- RUNT-RDC-009-2017-05-16
- RUNT-RDC-008-2017-03-22
• Citación a presentación informe mensual a personal interno del Grupo Coordinación RUNT y la Interventoría • Circular 20174010383081 2017-09-25 • Circular 20171010383091 2017-09-25</v>
      </c>
      <c r="U193" s="588">
        <f t="shared" si="55"/>
        <v>2</v>
      </c>
      <c r="V193" s="588">
        <f t="shared" ca="1" si="56"/>
        <v>0</v>
      </c>
      <c r="W193" s="588" t="str">
        <f t="shared" ca="1" si="57"/>
        <v>CUMPLIDA</v>
      </c>
      <c r="X193" s="588" t="str">
        <f t="shared" ca="1" si="58"/>
        <v>CUMPLIDA</v>
      </c>
    </row>
    <row r="194" spans="1:24" ht="156.75" hidden="1" thickBot="1">
      <c r="A194" s="20">
        <v>11</v>
      </c>
      <c r="B194" s="21" t="s">
        <v>816</v>
      </c>
      <c r="C194" s="597" t="s">
        <v>48</v>
      </c>
      <c r="D194" s="21" t="s">
        <v>648</v>
      </c>
      <c r="E194" s="21" t="s">
        <v>649</v>
      </c>
      <c r="F194" s="21" t="s">
        <v>650</v>
      </c>
      <c r="G194" s="118">
        <v>1</v>
      </c>
      <c r="H194" s="118">
        <v>1</v>
      </c>
      <c r="I194" s="90">
        <f>DEFINITIVO!I395</f>
        <v>42745</v>
      </c>
      <c r="J194" s="90">
        <f>DEFINITIVO!J395</f>
        <v>43100</v>
      </c>
      <c r="K194" s="78">
        <f t="shared" si="52"/>
        <v>50.714285714285715</v>
      </c>
      <c r="L194" s="596" t="s">
        <v>1105</v>
      </c>
      <c r="M194" s="98">
        <f>DEFINITIVO!M395</f>
        <v>1</v>
      </c>
      <c r="N194" s="84">
        <f t="shared" si="53"/>
        <v>1</v>
      </c>
      <c r="O194" s="78">
        <f t="shared" si="54"/>
        <v>50.714285714285715</v>
      </c>
      <c r="P194" s="78" t="e">
        <f>IF(J194&lt;=#REF!,O194,0)</f>
        <v>#REF!</v>
      </c>
      <c r="Q194" s="78" t="e">
        <f>IF(#REF!&gt;=J194,K194,0)</f>
        <v>#REF!</v>
      </c>
      <c r="R194" s="84"/>
      <c r="S194" s="84"/>
      <c r="T194" s="82" t="str">
        <f>DEFINITIVO!T395</f>
        <v>AUDITORIA ESPECIAL 2015 PROYECTO Runt
• Actas de comité de seguimiento interventoría – Presentación Informes mensualmente –
- RUNT-RDC-013-2017-09-26
- RUNT-RDC-012-2017-08-23
- RUNT-RDC-011-2017-07-25
- RUNT-RDC-010-2017-06-21
- RUNT-RDC-009-2017-05-16
- RUNT-RDC-008-2017-03-22
• Citación a presentación informe mensual a personal interno del Grupo Coordinación RUNT y la Interventoría • Circular 20174010383081 2017-09-25 • Circular 20171010383091 2017-09-25</v>
      </c>
      <c r="U194" s="588">
        <f t="shared" si="55"/>
        <v>2</v>
      </c>
      <c r="V194" s="588">
        <f t="shared" ca="1" si="56"/>
        <v>0</v>
      </c>
      <c r="W194" s="588" t="str">
        <f t="shared" ca="1" si="57"/>
        <v>CUMPLIDA</v>
      </c>
      <c r="X194" s="588" t="str">
        <f t="shared" ca="1" si="58"/>
        <v>CUMPLIDA</v>
      </c>
    </row>
    <row r="195" spans="1:24" ht="240.75" hidden="1" thickBot="1">
      <c r="A195" s="20">
        <v>12</v>
      </c>
      <c r="B195" s="21" t="s">
        <v>817</v>
      </c>
      <c r="C195" s="597" t="s">
        <v>31</v>
      </c>
      <c r="D195" s="21" t="s">
        <v>648</v>
      </c>
      <c r="E195" s="21" t="s">
        <v>651</v>
      </c>
      <c r="F195" s="21" t="s">
        <v>652</v>
      </c>
      <c r="G195" s="118">
        <v>1</v>
      </c>
      <c r="H195" s="118">
        <v>1</v>
      </c>
      <c r="I195" s="90">
        <f>DEFINITIVO!I396</f>
        <v>42745</v>
      </c>
      <c r="J195" s="90">
        <f>DEFINITIVO!J396</f>
        <v>43100</v>
      </c>
      <c r="K195" s="78">
        <f t="shared" si="52"/>
        <v>50.714285714285715</v>
      </c>
      <c r="L195" s="596" t="s">
        <v>1105</v>
      </c>
      <c r="M195" s="98">
        <f>DEFINITIVO!M396</f>
        <v>1</v>
      </c>
      <c r="N195" s="84">
        <f t="shared" si="53"/>
        <v>1</v>
      </c>
      <c r="O195" s="78">
        <f t="shared" si="54"/>
        <v>50.714285714285715</v>
      </c>
      <c r="P195" s="78" t="e">
        <f>IF(J195&lt;=#REF!,O195,0)</f>
        <v>#REF!</v>
      </c>
      <c r="Q195" s="78" t="e">
        <f>IF(#REF!&gt;=J195,K195,0)</f>
        <v>#REF!</v>
      </c>
      <c r="R195" s="84"/>
      <c r="S195" s="84"/>
      <c r="T195" s="82" t="str">
        <f>DEFINITIVO!T396</f>
        <v>AUDITORIA ESPECIAL 2015 PROYECTO Runt
Mediante memorando Numero 20174010192223 de fecha 15 de noviembre de 2017 se solicito a la oficina de planeacion la reunion para el levantamiento del proceso de control y seguimiento al contrato de concesion 033de 2007.</v>
      </c>
      <c r="U195" s="588">
        <f t="shared" si="55"/>
        <v>2</v>
      </c>
      <c r="V195" s="588">
        <f t="shared" ca="1" si="56"/>
        <v>0</v>
      </c>
      <c r="W195" s="588" t="str">
        <f t="shared" ca="1" si="57"/>
        <v>CUMPLIDA</v>
      </c>
      <c r="X195" s="588" t="str">
        <f t="shared" ca="1" si="58"/>
        <v>CUMPLIDA</v>
      </c>
    </row>
    <row r="196" spans="1:24" ht="324.75" hidden="1" thickBot="1">
      <c r="A196" s="20">
        <v>13</v>
      </c>
      <c r="B196" s="21" t="s">
        <v>818</v>
      </c>
      <c r="C196" s="597" t="s">
        <v>48</v>
      </c>
      <c r="D196" s="21" t="s">
        <v>648</v>
      </c>
      <c r="E196" s="21" t="s">
        <v>653</v>
      </c>
      <c r="F196" s="21" t="s">
        <v>654</v>
      </c>
      <c r="G196" s="118">
        <v>1</v>
      </c>
      <c r="H196" s="118">
        <v>1</v>
      </c>
      <c r="I196" s="90">
        <f>DEFINITIVO!I397</f>
        <v>42745</v>
      </c>
      <c r="J196" s="90">
        <f>DEFINITIVO!J397</f>
        <v>43100</v>
      </c>
      <c r="K196" s="78">
        <f t="shared" si="52"/>
        <v>50.714285714285715</v>
      </c>
      <c r="L196" s="596" t="s">
        <v>1105</v>
      </c>
      <c r="M196" s="98">
        <f>DEFINITIVO!M397</f>
        <v>1</v>
      </c>
      <c r="N196" s="84">
        <f t="shared" si="53"/>
        <v>1</v>
      </c>
      <c r="O196" s="78">
        <f t="shared" si="54"/>
        <v>50.714285714285715</v>
      </c>
      <c r="P196" s="78" t="e">
        <f>IF(J196&lt;=#REF!,O196,0)</f>
        <v>#REF!</v>
      </c>
      <c r="Q196" s="78" t="e">
        <f>IF(#REF!&gt;=J196,K196,0)</f>
        <v>#REF!</v>
      </c>
      <c r="R196" s="84"/>
      <c r="S196" s="84"/>
      <c r="T196" s="82" t="str">
        <f>DEFINITIVO!T397</f>
        <v>AUDITORIA ESPECIAL 2015 PROYECTO Runt
CUMPLIDA. Mediante memorando No. 20174010225703 del 29/12/2017 la Coordinacón Runt clarifica el concepto de Ingreso Esperado de acuerdo a lo establecido en el Contrato de Concesión 033 de 2007.</v>
      </c>
      <c r="U196" s="588">
        <f>IF(N196=100%,2,0)</f>
        <v>2</v>
      </c>
      <c r="V196" s="588">
        <f ca="1">IF(J196&lt;$T$2,0,1)</f>
        <v>0</v>
      </c>
      <c r="W196" s="588" t="str">
        <f t="shared" ca="1" si="57"/>
        <v>CUMPLIDA</v>
      </c>
      <c r="X196" s="588" t="str">
        <f t="shared" ca="1" si="58"/>
        <v>CUMPLIDA</v>
      </c>
    </row>
    <row r="197" spans="1:24" ht="156.75" hidden="1" thickBot="1">
      <c r="A197" s="20">
        <v>14</v>
      </c>
      <c r="B197" s="21" t="s">
        <v>819</v>
      </c>
      <c r="C197" s="597" t="s">
        <v>48</v>
      </c>
      <c r="D197" s="21" t="s">
        <v>648</v>
      </c>
      <c r="E197" s="21" t="s">
        <v>649</v>
      </c>
      <c r="F197" s="21" t="s">
        <v>650</v>
      </c>
      <c r="G197" s="118">
        <v>1</v>
      </c>
      <c r="H197" s="118">
        <v>1</v>
      </c>
      <c r="I197" s="90">
        <f>DEFINITIVO!I398</f>
        <v>42745</v>
      </c>
      <c r="J197" s="90">
        <f>DEFINITIVO!J398</f>
        <v>43100</v>
      </c>
      <c r="K197" s="78">
        <f>+(J197-I197)/7</f>
        <v>50.714285714285715</v>
      </c>
      <c r="L197" s="596" t="s">
        <v>1105</v>
      </c>
      <c r="M197" s="98">
        <f>DEFINITIVO!M398</f>
        <v>1</v>
      </c>
      <c r="N197" s="84">
        <f>IF(M197/H197&gt;1,1,+M197/H197)</f>
        <v>1</v>
      </c>
      <c r="O197" s="78">
        <f>+K197*N197</f>
        <v>50.714285714285715</v>
      </c>
      <c r="P197" s="78" t="e">
        <f>IF(J197&lt;=#REF!,O197,0)</f>
        <v>#REF!</v>
      </c>
      <c r="Q197" s="78" t="e">
        <f>IF(#REF!&gt;=J197,K197,0)</f>
        <v>#REF!</v>
      </c>
      <c r="R197" s="84"/>
      <c r="S197" s="84"/>
      <c r="T197" s="82" t="str">
        <f>DEFINITIVO!T398</f>
        <v>AUDITORIA ESPECIAL 2015 PROYECTO Runt
• Actas de comité de seguimiento interventoría – Presentación Informes mensualmente –
- RUNT-RDC-013-2017-09-26
- RUNT-RDC-012-2017-08-23
- RUNT-RDC-011-2017-07-25
- RUNT-RDC-010-2017-06-21
- RUNT-RDC-009-2017-05-16
- RUNT-RDC-008-2017-03-22
• Citación a presentación informe mensual a personal interno del Grupo Coordinación RUNT y la Interventoría • Circular 20174010383081 2017-09-25 • Circular 20171010383091 2017-09-25</v>
      </c>
      <c r="U197" s="588">
        <f>IF(N197=100%,2,0)</f>
        <v>2</v>
      </c>
      <c r="V197" s="588">
        <f ca="1">IF(J197&lt;$T$2,0,1)</f>
        <v>0</v>
      </c>
      <c r="W197" s="588" t="str">
        <f t="shared" ca="1" si="57"/>
        <v>CUMPLIDA</v>
      </c>
      <c r="X197" s="588" t="str">
        <f t="shared" ca="1" si="58"/>
        <v>CUMPLIDA</v>
      </c>
    </row>
    <row r="198" spans="1:24" ht="15.75" hidden="1" thickBot="1">
      <c r="A198" s="167" t="s">
        <v>292</v>
      </c>
      <c r="B198" s="167"/>
      <c r="C198" s="168"/>
      <c r="D198" s="167"/>
      <c r="E198" s="167"/>
      <c r="F198" s="169"/>
      <c r="G198" s="169"/>
      <c r="H198" s="169"/>
      <c r="I198" s="170"/>
      <c r="J198" s="170"/>
      <c r="K198" s="171"/>
      <c r="L198" s="172"/>
      <c r="M198" s="98"/>
      <c r="N198" s="173"/>
      <c r="O198" s="171"/>
      <c r="P198" s="171"/>
      <c r="Q198" s="174"/>
      <c r="R198" s="172"/>
      <c r="S198" s="172"/>
      <c r="T198" s="82"/>
      <c r="U198" s="73"/>
      <c r="V198" s="73"/>
      <c r="W198" s="73"/>
      <c r="X198" s="75"/>
    </row>
    <row r="199" spans="1:24" ht="228.75" hidden="1" thickBot="1">
      <c r="A199" s="598">
        <v>1</v>
      </c>
      <c r="B199" s="597" t="s">
        <v>1073</v>
      </c>
      <c r="C199" s="597" t="s">
        <v>31</v>
      </c>
      <c r="D199" s="597" t="s">
        <v>293</v>
      </c>
      <c r="E199" s="597" t="s">
        <v>926</v>
      </c>
      <c r="F199" s="597" t="s">
        <v>927</v>
      </c>
      <c r="G199" s="596" t="s">
        <v>928</v>
      </c>
      <c r="H199" s="596">
        <v>14</v>
      </c>
      <c r="I199" s="94">
        <f>DEFINITIVO!I400</f>
        <v>43010</v>
      </c>
      <c r="J199" s="94">
        <f>DEFINITIVO!J400</f>
        <v>43100</v>
      </c>
      <c r="K199" s="78">
        <f>+(J199-I199)/7</f>
        <v>12.857142857142858</v>
      </c>
      <c r="L199" s="596" t="s">
        <v>1105</v>
      </c>
      <c r="M199" s="98">
        <f>DEFINITIVO!M400</f>
        <v>14</v>
      </c>
      <c r="N199" s="38">
        <f>IF(M199/H199&gt;1,1,+M199/H199)</f>
        <v>1</v>
      </c>
      <c r="O199" s="39">
        <f>+K199*N199</f>
        <v>12.857142857142858</v>
      </c>
      <c r="P199" s="39" t="e">
        <f>IF(J199&lt;=#REF!,O199,0)</f>
        <v>#REF!</v>
      </c>
      <c r="Q199" s="78" t="e">
        <f>IF(#REF!&gt;=J199,K199,0)</f>
        <v>#REF!</v>
      </c>
      <c r="R199" s="52"/>
      <c r="S199" s="52"/>
      <c r="T199" s="82" t="str">
        <f>DEFINITIVO!T400</f>
        <v>AUDITORIA ESPECIAL 2011 PROYECTO Runt
ESTADISTICAS DE REGISTROS VIGENCIA AGOSTO 2013 A JUNIO DE 2017, DONDE SE EVIDENCIA LA SUMA DE CANTIDAD TOTAL DE TRAMITES Y SUMA DEL MONTO TOTAL
1. Registro Nacional de Remolques y Semirremolques 
2. Registro Nacional de Maquinaria Agrícola y de Construcción Autopropulsada 
3. Registro Nacional de Accidentes de Tránsito
4. Registro Nacional de Empresas de Transporte.</v>
      </c>
      <c r="U199" s="588">
        <f>IF(N199=100%,2,0)</f>
        <v>2</v>
      </c>
      <c r="V199" s="588">
        <f ca="1">IF(J199&lt;$T$2,0,1)</f>
        <v>0</v>
      </c>
      <c r="W199" s="588" t="str">
        <f ca="1">IF(U199+V199&gt;1,"CUMPLIDA",IF(V199=1,"EN TERMINO","VENCIDA"))</f>
        <v>CUMPLIDA</v>
      </c>
      <c r="X199" s="588" t="str">
        <f ca="1">IF(W199="CUMPLIDA","CUMPLIDA",IF(W199="EN TERMINO","EN TERMINO","VENCIDA"))</f>
        <v>CUMPLIDA</v>
      </c>
    </row>
    <row r="200" spans="1:24" ht="264.75" hidden="1" thickBot="1">
      <c r="A200" s="599">
        <v>3</v>
      </c>
      <c r="B200" s="590" t="s">
        <v>294</v>
      </c>
      <c r="C200" s="590" t="s">
        <v>31</v>
      </c>
      <c r="D200" s="590" t="s">
        <v>295</v>
      </c>
      <c r="E200" s="590" t="s">
        <v>296</v>
      </c>
      <c r="F200" s="590" t="s">
        <v>297</v>
      </c>
      <c r="G200" s="587" t="s">
        <v>298</v>
      </c>
      <c r="H200" s="587">
        <v>4</v>
      </c>
      <c r="I200" s="94">
        <f>DEFINITIVO!I401</f>
        <v>42735</v>
      </c>
      <c r="J200" s="94">
        <f>DEFINITIVO!J401</f>
        <v>42916</v>
      </c>
      <c r="K200" s="175">
        <f>(+J200-I200)/7</f>
        <v>25.857142857142858</v>
      </c>
      <c r="L200" s="587" t="s">
        <v>1105</v>
      </c>
      <c r="M200" s="98">
        <f>DEFINITIVO!M401</f>
        <v>4</v>
      </c>
      <c r="N200" s="176">
        <f>IF(M200/H200&gt;1,1,+M200/H200)</f>
        <v>1</v>
      </c>
      <c r="O200" s="175">
        <f>+K200*N200</f>
        <v>25.857142857142858</v>
      </c>
      <c r="P200" s="175" t="e">
        <f>IF(J200&lt;=#REF!,O200,0)</f>
        <v>#REF!</v>
      </c>
      <c r="Q200" s="175" t="e">
        <f>IF(#REF!&gt;=J200,K200,0)</f>
        <v>#REF!</v>
      </c>
      <c r="R200" s="177"/>
      <c r="S200" s="177"/>
      <c r="T200" s="82" t="str">
        <f>DEFINITIVO!T401</f>
        <v>AUDITORIA ESPECIAL 2011 PROYECTO Runt
Se desarrollaron las 4 funcionalidades pendientes en el Runt.</v>
      </c>
      <c r="U200" s="588">
        <f>IF(N200=100%,2,0)</f>
        <v>2</v>
      </c>
      <c r="V200" s="588">
        <f ca="1">IF(J200&lt;$T$2,0,1)</f>
        <v>0</v>
      </c>
      <c r="W200" s="588" t="str">
        <f ca="1">IF(U200+V200&gt;1,"CUMPLIDA",IF(V200=1,"EN TERMINO","VENCIDA"))</f>
        <v>CUMPLIDA</v>
      </c>
      <c r="X200" s="588" t="str">
        <f ca="1">IF(W200="CUMPLIDA","CUMPLIDA",IF(W200="EN TERMINO","EN TERMINO","VENCIDA"))</f>
        <v>CUMPLIDA</v>
      </c>
    </row>
    <row r="201" spans="1:24" ht="180.75" hidden="1" thickBot="1">
      <c r="A201" s="598">
        <v>16</v>
      </c>
      <c r="B201" s="597" t="s">
        <v>299</v>
      </c>
      <c r="C201" s="597" t="s">
        <v>48</v>
      </c>
      <c r="D201" s="597" t="s">
        <v>300</v>
      </c>
      <c r="E201" s="597" t="s">
        <v>301</v>
      </c>
      <c r="F201" s="597" t="s">
        <v>297</v>
      </c>
      <c r="G201" s="596" t="s">
        <v>298</v>
      </c>
      <c r="H201" s="596">
        <v>1</v>
      </c>
      <c r="I201" s="94">
        <f>DEFINITIVO!I402</f>
        <v>43091</v>
      </c>
      <c r="J201" s="94">
        <f>DEFINITIVO!J402</f>
        <v>43312</v>
      </c>
      <c r="K201" s="78">
        <f>(+J201-I201)/7</f>
        <v>31.571428571428573</v>
      </c>
      <c r="L201" s="596" t="s">
        <v>1105</v>
      </c>
      <c r="M201" s="98">
        <f>DEFINITIVO!M402</f>
        <v>1</v>
      </c>
      <c r="N201" s="79">
        <f>IF(M201/H201&gt;1,1,+M201/H201)</f>
        <v>1</v>
      </c>
      <c r="O201" s="78">
        <f>+K201*N201</f>
        <v>31.571428571428573</v>
      </c>
      <c r="P201" s="78" t="e">
        <f>IF(J201&lt;=#REF!,O201,0)</f>
        <v>#REF!</v>
      </c>
      <c r="Q201" s="78" t="e">
        <f>IF(#REF!&gt;=J201,K201,0)</f>
        <v>#REF!</v>
      </c>
      <c r="R201" s="52"/>
      <c r="S201" s="52"/>
      <c r="T201" s="82" t="str">
        <f>DEFINITIVO!T402</f>
        <v>AUDITORIA ESPECIAL 2011 PROYECTO Runt
El presente hallazgo se encuentra superado al 100%, esto en consonancia con el Rad MT 20183210432512 del 17/07/2018 expedido por la Concesión RUNT S.A.</v>
      </c>
      <c r="U201" s="588">
        <f>IF(N201=100%,2,0)</f>
        <v>2</v>
      </c>
      <c r="V201" s="588">
        <f ca="1">IF(J201&lt;$T$2,0,1)</f>
        <v>0</v>
      </c>
      <c r="W201" s="588" t="str">
        <f ca="1">IF(U201+V201&gt;1,"CUMPLIDA",IF(V201=1,"EN TERMINO","VENCIDA"))</f>
        <v>CUMPLIDA</v>
      </c>
      <c r="X201" s="588" t="str">
        <f ca="1">IF(W201="CUMPLIDA","CUMPLIDA",IF(W201="EN TERMINO","EN TERMINO","VENCIDA"))</f>
        <v>CUMPLIDA</v>
      </c>
    </row>
    <row r="202" spans="1:24" ht="252.75" hidden="1" thickBot="1">
      <c r="A202" s="598">
        <v>50</v>
      </c>
      <c r="B202" s="597" t="s">
        <v>302</v>
      </c>
      <c r="C202" s="597" t="s">
        <v>48</v>
      </c>
      <c r="D202" s="597" t="s">
        <v>303</v>
      </c>
      <c r="E202" s="597" t="s">
        <v>304</v>
      </c>
      <c r="F202" s="597" t="s">
        <v>305</v>
      </c>
      <c r="G202" s="596" t="s">
        <v>306</v>
      </c>
      <c r="H202" s="596">
        <v>1</v>
      </c>
      <c r="I202" s="94">
        <f>DEFINITIVO!I403</f>
        <v>42735</v>
      </c>
      <c r="J202" s="94">
        <f>DEFINITIVO!J403</f>
        <v>42916</v>
      </c>
      <c r="K202" s="78">
        <f>(+J202-I202)/7</f>
        <v>25.857142857142858</v>
      </c>
      <c r="L202" s="596" t="s">
        <v>1105</v>
      </c>
      <c r="M202" s="98">
        <f>DEFINITIVO!M403</f>
        <v>1</v>
      </c>
      <c r="N202" s="79">
        <f>IF(M202/H202&gt;1,1,+M202/H202)</f>
        <v>1</v>
      </c>
      <c r="O202" s="78">
        <f>+K202*N202</f>
        <v>25.857142857142858</v>
      </c>
      <c r="P202" s="78" t="e">
        <f>IF(J202&lt;=#REF!,O202,0)</f>
        <v>#REF!</v>
      </c>
      <c r="Q202" s="78" t="e">
        <f>IF(#REF!&gt;=J202,K202,0)</f>
        <v>#REF!</v>
      </c>
      <c r="R202" s="52"/>
      <c r="S202" s="52"/>
      <c r="T202" s="82" t="str">
        <f>DEFINITIVO!T403</f>
        <v>AUDITORIA ESPECIAL 2011 PROYECTO Runt
La Concesión Runt  ya realizó las correcciones mediante el control de cambio RuntC00010533 y RuntC00010523  desplegados en la versión 42.1 el 02 de junio de 2016.</v>
      </c>
      <c r="U202" s="588">
        <f>IF(N202=100%,2,0)</f>
        <v>2</v>
      </c>
      <c r="V202" s="588">
        <f ca="1">IF(J202&lt;$T$2,0,1)</f>
        <v>0</v>
      </c>
      <c r="W202" s="588" t="str">
        <f ca="1">IF(U202+V202&gt;1,"CUMPLIDA",IF(V202=1,"EN TERMINO","VENCIDA"))</f>
        <v>CUMPLIDA</v>
      </c>
      <c r="X202" s="588" t="str">
        <f ca="1">IF(W202="CUMPLIDA","CUMPLIDA",IF(W202="EN TERMINO","EN TERMINO","VENCIDA"))</f>
        <v>CUMPLIDA</v>
      </c>
    </row>
    <row r="203" spans="1:24" ht="15.75" hidden="1" thickBot="1">
      <c r="A203" s="68" t="s">
        <v>307</v>
      </c>
      <c r="B203" s="68"/>
      <c r="C203" s="69"/>
      <c r="D203" s="68"/>
      <c r="E203" s="68"/>
      <c r="F203" s="70"/>
      <c r="G203" s="70"/>
      <c r="H203" s="70"/>
      <c r="I203" s="93"/>
      <c r="J203" s="93"/>
      <c r="K203" s="72"/>
      <c r="L203" s="73"/>
      <c r="M203" s="73"/>
      <c r="N203" s="74"/>
      <c r="O203" s="72"/>
      <c r="P203" s="72"/>
      <c r="Q203" s="56"/>
      <c r="R203" s="73"/>
      <c r="S203" s="73"/>
      <c r="T203" s="82"/>
      <c r="U203" s="73"/>
      <c r="V203" s="73"/>
      <c r="W203" s="73"/>
      <c r="X203" s="75"/>
    </row>
    <row r="204" spans="1:24" ht="180.75" hidden="1" thickBot="1">
      <c r="A204" s="600">
        <v>2</v>
      </c>
      <c r="B204" s="80" t="s">
        <v>308</v>
      </c>
      <c r="C204" s="589" t="s">
        <v>31</v>
      </c>
      <c r="D204" s="80" t="s">
        <v>309</v>
      </c>
      <c r="E204" s="80" t="s">
        <v>599</v>
      </c>
      <c r="F204" s="80" t="s">
        <v>155</v>
      </c>
      <c r="G204" s="4" t="s">
        <v>107</v>
      </c>
      <c r="H204" s="4">
        <v>1</v>
      </c>
      <c r="I204" s="77">
        <f>DEFINITIVO!I405</f>
        <v>42522</v>
      </c>
      <c r="J204" s="77">
        <f>DEFINITIVO!J405</f>
        <v>42887</v>
      </c>
      <c r="K204" s="78">
        <f>(+J204-I204)/7</f>
        <v>52.142857142857146</v>
      </c>
      <c r="L204" s="608" t="s">
        <v>1112</v>
      </c>
      <c r="M204" s="608">
        <f>DEFINITIVO!M405</f>
        <v>1</v>
      </c>
      <c r="N204" s="79">
        <f>IF(M204/H204&gt;1,1,+M204/H204)</f>
        <v>1</v>
      </c>
      <c r="O204" s="608">
        <f>+K204*N204</f>
        <v>52.142857142857146</v>
      </c>
      <c r="P204" s="608" t="e">
        <f>IF(J204&lt;=#REF!,O204,0)</f>
        <v>#REF!</v>
      </c>
      <c r="Q204" s="78" t="e">
        <f>IF(#REF!&gt;=J204,K204,0)</f>
        <v>#REF!</v>
      </c>
      <c r="R204" s="601"/>
      <c r="S204" s="601"/>
      <c r="T204" s="82" t="str">
        <f>DEFINITIVO!T405</f>
        <v>PLAN SEGURIDAD VIAL 2012
Memorando 20174000104063 del 05/07/2017, donde anexan y expresan que se elaboraron dos matrices donde se identificaron 14 riesgos dentro de las diferentes etapas de los procesos de selección, una para los procesos en general y otra para los procesos de Banca, las cuales cuentan con los parámetros establecidos dentro del Plan de Mejoramiento y que fueron divulgadas a todo el personal del Ministerio de Transporte mediante correo institucional, el 27 de junio de 2017.</v>
      </c>
      <c r="U204" s="588">
        <f>IF(N204=100%,2,0)</f>
        <v>2</v>
      </c>
      <c r="V204" s="588">
        <f ca="1">IF(J204&lt;$T$2,0,1)</f>
        <v>0</v>
      </c>
      <c r="W204" s="588" t="str">
        <f ca="1">IF(U204+V204&gt;1,"CUMPLIDA",IF(V204=1,"EN TERMINO","VENCIDA"))</f>
        <v>CUMPLIDA</v>
      </c>
      <c r="X204" s="588" t="str">
        <f ca="1">IF(W204="CUMPLIDA","CUMPLIDA",IF(W204="EN TERMINO","EN TERMINO","VENCIDA"))</f>
        <v>CUMPLIDA</v>
      </c>
    </row>
    <row r="205" spans="1:24" ht="204.75" hidden="1" thickBot="1">
      <c r="A205" s="5">
        <v>12</v>
      </c>
      <c r="B205" s="597" t="s">
        <v>311</v>
      </c>
      <c r="C205" s="597" t="s">
        <v>48</v>
      </c>
      <c r="D205" s="597" t="s">
        <v>312</v>
      </c>
      <c r="E205" s="597" t="s">
        <v>152</v>
      </c>
      <c r="F205" s="82" t="s">
        <v>153</v>
      </c>
      <c r="G205" s="596" t="s">
        <v>107</v>
      </c>
      <c r="H205" s="596">
        <v>1</v>
      </c>
      <c r="I205" s="77">
        <f>DEFINITIVO!I406</f>
        <v>42522</v>
      </c>
      <c r="J205" s="77">
        <f>DEFINITIVO!J406</f>
        <v>42887</v>
      </c>
      <c r="K205" s="78">
        <f>(+J205-I205)/7</f>
        <v>52.142857142857146</v>
      </c>
      <c r="L205" s="608" t="s">
        <v>1076</v>
      </c>
      <c r="M205" s="608">
        <f>DEFINITIVO!M406</f>
        <v>1</v>
      </c>
      <c r="N205" s="79">
        <f>IF(M205/H205&gt;1,1,+M205/H205)</f>
        <v>1</v>
      </c>
      <c r="O205" s="608">
        <f>+K205*N205</f>
        <v>52.142857142857146</v>
      </c>
      <c r="P205" s="608" t="e">
        <f>IF(J205&lt;=#REF!,O205,0)</f>
        <v>#REF!</v>
      </c>
      <c r="Q205" s="78" t="e">
        <f>IF(#REF!&gt;=J205,K205,0)</f>
        <v>#REF!</v>
      </c>
      <c r="R205" s="601"/>
      <c r="S205" s="601"/>
      <c r="T205" s="82" t="str">
        <f>DEFINITIVO!T406</f>
        <v>PLAN SEGURIDAD VIAL 2012
Con memorando 20174230095253 del 22 de junio de 2017, se anexan los soportes del cumplimiento del hallazgo, donde adjuntan el Acta de Reunión con el objetivo de Adquirir compromiso por parte de los contratistas del Grupo de Seguridad Vial para depositar la información desarrollada bajo el contrato en un repositorio virtual, igualmente anexan la hoja de ruta para el manejo de la información de contratos o derivados de la información misional del Grupo de Seguridad Vial del Ministerio de Transporte.</v>
      </c>
      <c r="U205" s="588">
        <f>IF(N205=100%,2,0)</f>
        <v>2</v>
      </c>
      <c r="V205" s="588">
        <f ca="1">IF(J205&lt;$T$2,0,1)</f>
        <v>0</v>
      </c>
      <c r="W205" s="588" t="str">
        <f ca="1">IF(U205+V205&gt;1,"CUMPLIDA",IF(V205=1,"EN TERMINO","VENCIDA"))</f>
        <v>CUMPLIDA</v>
      </c>
      <c r="X205" s="588" t="str">
        <f ca="1">IF(W205="CUMPLIDA","CUMPLIDA",IF(W205="EN TERMINO","EN TERMINO","VENCIDA"))</f>
        <v>CUMPLIDA</v>
      </c>
    </row>
    <row r="206" spans="1:24" ht="15.75" hidden="1" thickBot="1">
      <c r="A206" s="68" t="s">
        <v>313</v>
      </c>
      <c r="B206" s="68"/>
      <c r="C206" s="69"/>
      <c r="D206" s="68"/>
      <c r="E206" s="68"/>
      <c r="F206" s="70"/>
      <c r="G206" s="70"/>
      <c r="H206" s="70"/>
      <c r="I206" s="93"/>
      <c r="J206" s="93"/>
      <c r="K206" s="72"/>
      <c r="L206" s="73"/>
      <c r="M206" s="608"/>
      <c r="N206" s="74"/>
      <c r="O206" s="72"/>
      <c r="P206" s="72"/>
      <c r="Q206" s="56"/>
      <c r="R206" s="73"/>
      <c r="S206" s="73"/>
      <c r="T206" s="82"/>
      <c r="U206" s="73"/>
      <c r="V206" s="73"/>
      <c r="W206" s="73"/>
      <c r="X206" s="75"/>
    </row>
    <row r="207" spans="1:24" ht="144.75" hidden="1" thickBot="1">
      <c r="A207" s="891">
        <v>1</v>
      </c>
      <c r="B207" s="893" t="s">
        <v>314</v>
      </c>
      <c r="C207" s="893" t="s">
        <v>48</v>
      </c>
      <c r="D207" s="893" t="s">
        <v>315</v>
      </c>
      <c r="E207" s="894" t="s">
        <v>316</v>
      </c>
      <c r="F207" s="602" t="s">
        <v>317</v>
      </c>
      <c r="G207" s="89" t="s">
        <v>107</v>
      </c>
      <c r="H207" s="89">
        <v>1</v>
      </c>
      <c r="I207" s="90">
        <f>DEFINITIVO!I408</f>
        <v>42552</v>
      </c>
      <c r="J207" s="90">
        <f>DEFINITIVO!J408</f>
        <v>42734</v>
      </c>
      <c r="K207" s="78">
        <f>(J207-I207)/7</f>
        <v>26</v>
      </c>
      <c r="L207" s="81" t="s">
        <v>1076</v>
      </c>
      <c r="M207" s="608">
        <f>DEFINITIVO!M408</f>
        <v>1</v>
      </c>
      <c r="N207" s="79">
        <f>IF(M207/H207&gt;1,1,+M207/H207)</f>
        <v>1</v>
      </c>
      <c r="O207" s="78">
        <f>+K207*N207</f>
        <v>26</v>
      </c>
      <c r="P207" s="78" t="e">
        <f>IF(J207&lt;=#REF!,O207,0)</f>
        <v>#REF!</v>
      </c>
      <c r="Q207" s="78" t="e">
        <f>IF(#REF!&gt;=J207,K207,0)</f>
        <v>#REF!</v>
      </c>
      <c r="R207" s="608"/>
      <c r="S207" s="608"/>
      <c r="T207" s="82" t="str">
        <f>DEFINITIVO!T408</f>
        <v xml:space="preserve">PLAN SEGURIDAD VIAL 2013
En materia de servicio público de transporte se expidió el decreto 1079 de 2015 por medio del cual se expide el Decreto Único Reglamentario del Sector
Transporte.
En Materia de Tránsito  se expidieron las siguientes circulares  de aplicación  de normas dirigidas a los organismos de tránsito, Radicado  20164000481461 de 15 de nov de 2016, sobre revisión tecnomecánica, rad No  20164000531411 del 26 de dic de 2016 sobre matricula de vehículos y Rad No 20164000535791 del 23 de dic de 2016 sobre  normas de tránsito. </v>
      </c>
      <c r="U207" s="588">
        <f>IF(N207=100%,2,0)</f>
        <v>2</v>
      </c>
      <c r="V207" s="588">
        <f ca="1">IF(J207&lt;$T$2,0,1)</f>
        <v>0</v>
      </c>
      <c r="W207" s="588" t="str">
        <f ca="1">IF(U207+V207&gt;1,"CUMPLIDA",IF(V207=1,"EN TERMINO","VENCIDA"))</f>
        <v>CUMPLIDA</v>
      </c>
      <c r="X207" s="881" t="str">
        <f ca="1">IF(W207&amp;W208="CUMPLIDA","CUMPLIDA",IF(OR(W207="VENCIDA",W208="VENCIDA"),"VENCIDA",IF(U207+U208=4,"CUMPLIDA","EN TERMINO")))</f>
        <v>CUMPLIDA</v>
      </c>
    </row>
    <row r="208" spans="1:24" ht="144.75" hidden="1" thickBot="1">
      <c r="A208" s="892"/>
      <c r="B208" s="871"/>
      <c r="C208" s="871"/>
      <c r="D208" s="871"/>
      <c r="E208" s="858"/>
      <c r="F208" s="602" t="s">
        <v>318</v>
      </c>
      <c r="G208" s="89" t="s">
        <v>319</v>
      </c>
      <c r="H208" s="89">
        <v>1</v>
      </c>
      <c r="I208" s="90">
        <f>DEFINITIVO!I409</f>
        <v>42705</v>
      </c>
      <c r="J208" s="90">
        <f>DEFINITIVO!J409</f>
        <v>43070</v>
      </c>
      <c r="K208" s="78">
        <f>(J208-I208)/7</f>
        <v>52.142857142857146</v>
      </c>
      <c r="L208" s="81" t="s">
        <v>1076</v>
      </c>
      <c r="M208" s="608">
        <f>DEFINITIVO!M409</f>
        <v>1</v>
      </c>
      <c r="N208" s="79">
        <f>IF(M208/H208&gt;1,1,+M208/H208)</f>
        <v>1</v>
      </c>
      <c r="O208" s="78">
        <f>+K208*N208</f>
        <v>52.142857142857146</v>
      </c>
      <c r="P208" s="78" t="e">
        <f>IF(J208&lt;=#REF!,O208,0)</f>
        <v>#REF!</v>
      </c>
      <c r="Q208" s="78" t="e">
        <f>IF(#REF!&gt;=J208,K208,0)</f>
        <v>#REF!</v>
      </c>
      <c r="R208" s="608"/>
      <c r="S208" s="608"/>
      <c r="T208" s="82" t="str">
        <f>DEFINITIVO!T409</f>
        <v>PLAN SEGURIDAD VIAL 2013
Se expidió  la Resolución 0003443 del 10 agosto de 2016 por la cual se dictan lineamientos para el control del cumplimiento de las normas que rigen la actividad transportadora.
El Ministerio de transporte presento  al Congreso de la república el proyecto de Ley por medio del cual se establecen instrumentos para la Inspección, Vigilancia y Control del transporte , su infraestructura y sus servicios conexos y complementarios, así como para los organismos de tránsito y de apoyo a estos y se establecen otras disposiciones. 
El proyecto fue numerado con el No 140 de 2017 del Senado  del 03 de octubre de 2017.</v>
      </c>
      <c r="U208" s="588">
        <f>IF(N208=100%,2,0)</f>
        <v>2</v>
      </c>
      <c r="V208" s="588">
        <f ca="1">IF(J208&lt;$T$2,0,1)</f>
        <v>0</v>
      </c>
      <c r="W208" s="588" t="str">
        <f ca="1">IF(U208+V208&gt;1,"CUMPLIDA",IF(V208=1,"EN TERMINO","VENCIDA"))</f>
        <v>CUMPLIDA</v>
      </c>
      <c r="X208" s="882"/>
    </row>
    <row r="209" spans="1:24" ht="300.75" hidden="1" thickBot="1">
      <c r="A209" s="5">
        <v>2</v>
      </c>
      <c r="B209" s="609" t="s">
        <v>320</v>
      </c>
      <c r="C209" s="609" t="s">
        <v>48</v>
      </c>
      <c r="D209" s="609" t="s">
        <v>321</v>
      </c>
      <c r="E209" s="597" t="s">
        <v>578</v>
      </c>
      <c r="F209" s="597" t="s">
        <v>579</v>
      </c>
      <c r="G209" s="81" t="s">
        <v>257</v>
      </c>
      <c r="H209" s="81">
        <v>2</v>
      </c>
      <c r="I209" s="90">
        <f>DEFINITIVO!I410</f>
        <v>42005</v>
      </c>
      <c r="J209" s="90">
        <f>DEFINITIVO!J410</f>
        <v>42369</v>
      </c>
      <c r="K209" s="78">
        <f>(J209-I209)/7</f>
        <v>52</v>
      </c>
      <c r="L209" s="81" t="s">
        <v>1076</v>
      </c>
      <c r="M209" s="608">
        <f>DEFINITIVO!M410</f>
        <v>2</v>
      </c>
      <c r="N209" s="79">
        <f>IF(M209/H209&gt;1,1,+M209/H209)</f>
        <v>1</v>
      </c>
      <c r="O209" s="78">
        <f>+K209*N209</f>
        <v>52</v>
      </c>
      <c r="P209" s="78" t="e">
        <f>IF(J209&lt;=#REF!,O209,0)</f>
        <v>#REF!</v>
      </c>
      <c r="Q209" s="78" t="e">
        <f>IF(#REF!&gt;=J209,K209,0)</f>
        <v>#REF!</v>
      </c>
      <c r="R209" s="608"/>
      <c r="S209" s="608"/>
      <c r="T209" s="82" t="str">
        <f>DEFINITIVO!T410</f>
        <v xml:space="preserve">AUDITORIA SEGURIDAD VIAL 2013
CUMPLIDA 
Se expidieron las resoluciones  3753 de 2015 - Reglamento Técnico para vehículos de servicio público de pasajeros y 
Resolución 3752 de 2015 - Medidas en materia de seguridad activa y pasiva para uso en vehículos automotores, remolques y semirremolques </v>
      </c>
      <c r="U209" s="588">
        <f>IF(N209=100%,2,0)</f>
        <v>2</v>
      </c>
      <c r="V209" s="588">
        <f ca="1">IF(J209&lt;$T$2,0,1)</f>
        <v>0</v>
      </c>
      <c r="W209" s="588" t="str">
        <f ca="1">IF(U209+V209&gt;1,"CUMPLIDA",IF(V209=1,"EN TERMINO","VENCIDA"))</f>
        <v>CUMPLIDA</v>
      </c>
      <c r="X209" s="588" t="str">
        <f ca="1">IF(W209="CUMPLIDA","CUMPLIDA",IF(W209="EN TERMINO","EN TERMINO","VENCIDA"))</f>
        <v>CUMPLIDA</v>
      </c>
    </row>
    <row r="210" spans="1:24" ht="15.75" hidden="1" thickBot="1">
      <c r="A210" s="68" t="s">
        <v>322</v>
      </c>
      <c r="B210" s="68"/>
      <c r="C210" s="69"/>
      <c r="D210" s="68"/>
      <c r="E210" s="68"/>
      <c r="F210" s="70"/>
      <c r="G210" s="70"/>
      <c r="H210" s="70"/>
      <c r="I210" s="93"/>
      <c r="J210" s="93"/>
      <c r="K210" s="72"/>
      <c r="L210" s="73"/>
      <c r="M210" s="73"/>
      <c r="N210" s="74"/>
      <c r="O210" s="72"/>
      <c r="P210" s="72"/>
      <c r="Q210" s="56"/>
      <c r="R210" s="73"/>
      <c r="S210" s="73"/>
      <c r="T210" s="82"/>
      <c r="U210" s="73"/>
      <c r="V210" s="73"/>
      <c r="W210" s="73"/>
      <c r="X210" s="75"/>
    </row>
    <row r="211" spans="1:24" ht="300.75" hidden="1" thickBot="1">
      <c r="A211" s="5">
        <v>9</v>
      </c>
      <c r="B211" s="609" t="s">
        <v>326</v>
      </c>
      <c r="C211" s="609" t="s">
        <v>48</v>
      </c>
      <c r="D211" s="609" t="s">
        <v>259</v>
      </c>
      <c r="E211" s="597" t="s">
        <v>588</v>
      </c>
      <c r="F211" s="597" t="s">
        <v>589</v>
      </c>
      <c r="G211" s="81" t="s">
        <v>590</v>
      </c>
      <c r="H211" s="596">
        <v>1</v>
      </c>
      <c r="I211" s="90">
        <f>DEFINITIVO!I416</f>
        <v>42628</v>
      </c>
      <c r="J211" s="90">
        <f>DEFINITIVO!J416</f>
        <v>42993</v>
      </c>
      <c r="K211" s="78">
        <f>(+J211-I211)/7</f>
        <v>52.142857142857146</v>
      </c>
      <c r="L211" s="81" t="s">
        <v>1105</v>
      </c>
      <c r="M211" s="608">
        <f>DEFINITIVO!M416</f>
        <v>1</v>
      </c>
      <c r="N211" s="79">
        <f>IF(M211/H211&gt;1,1,+M211/H211)</f>
        <v>1</v>
      </c>
      <c r="O211" s="78">
        <f>+K211*N211</f>
        <v>52.142857142857146</v>
      </c>
      <c r="P211" s="78" t="e">
        <f>IF(J211&lt;=#REF!,O211,0)</f>
        <v>#REF!</v>
      </c>
      <c r="Q211" s="78" t="e">
        <f>IF(#REF!&gt;=J211,K211,0)</f>
        <v>#REF!</v>
      </c>
      <c r="R211" s="608"/>
      <c r="S211" s="608"/>
      <c r="T211" s="82" t="str">
        <f>DEFINITIVO!T416</f>
        <v xml:space="preserve">AUDITORIA TRANSPORTE Y LOGÍSTICA
Se expidieron las Siguientes Instrucciones a la Concesión Runt  y Organismos de Tránsito para mejorar la calidad de información del Registro Nacional Automotor:
Radicado MT No.: 20154010032181 de 11-02-2015
Radicado MT No.: 20154010197611 de 19-06-2015
Radicado MT No.: 201 54010246321 de 22-07-2015
Radicado MT No.: 20154000070611 de 18-03-2015
ACTA No. 623  Mintransporte - Interventoría y Concesión Runt
ACTA No. 688 Mesa de Trabajo — Calidad de Datos 
ACTA No. 704 Mesa de Trabajo — Calidad de Datos 
ACTA No. 773 Mesa de Trabajo — Calidad de Datos
Se emite una resolución 3455 de 2017 donde se ordena al Runt cargar en el registro nacional automotor RNA del sistema Runt un peso bruto vehiculas de 10.501 kg a la totalidad de los vehículos de las marcas y líneas contemplados en la tabla de equivalencias del anexo 1 de la resolución 727 de 2013, actualizar en el articulo 2 de la presente resolución que a la fecha cuenten con un peso bruto vehicular a 10.500kg , "null" o "vacío". Lo anterior, sin necesidad de que exista solicitud previa del propietario o de autoridad competente. </v>
      </c>
      <c r="U211" s="588">
        <f>IF(N211=100%,2,0)</f>
        <v>2</v>
      </c>
      <c r="V211" s="588">
        <f ca="1">IF(J211&lt;$T$2,0,1)</f>
        <v>0</v>
      </c>
      <c r="W211" s="588" t="str">
        <f ca="1">IF(U211+V211&gt;1,"CUMPLIDA",IF(V211=1,"EN TERMINO","VENCIDA"))</f>
        <v>CUMPLIDA</v>
      </c>
      <c r="X211" s="588" t="str">
        <f ca="1">IF(W211="CUMPLIDA","CUMPLIDA",IF(W211="EN TERMINO","EN TERMINO","VENCIDA"))</f>
        <v>CUMPLIDA</v>
      </c>
    </row>
    <row r="212" spans="1:24" ht="408.75" hidden="1" thickBot="1">
      <c r="A212" s="5">
        <v>11</v>
      </c>
      <c r="B212" s="609" t="s">
        <v>327</v>
      </c>
      <c r="C212" s="609" t="s">
        <v>48</v>
      </c>
      <c r="D212" s="609" t="s">
        <v>328</v>
      </c>
      <c r="E212" s="597" t="s">
        <v>329</v>
      </c>
      <c r="F212" s="597" t="s">
        <v>330</v>
      </c>
      <c r="G212" s="596" t="s">
        <v>331</v>
      </c>
      <c r="H212" s="6">
        <v>1</v>
      </c>
      <c r="I212" s="90">
        <f>DEFINITIVO!I417</f>
        <v>42552</v>
      </c>
      <c r="J212" s="90">
        <f>DEFINITIVO!J417</f>
        <v>42917</v>
      </c>
      <c r="K212" s="78">
        <f>(+J212-I212)/7</f>
        <v>52.142857142857146</v>
      </c>
      <c r="L212" s="81" t="s">
        <v>1076</v>
      </c>
      <c r="M212" s="608">
        <f>DEFINITIVO!M417</f>
        <v>1</v>
      </c>
      <c r="N212" s="6">
        <f>IF(M212/H212&gt;1,1,+M212/H212)</f>
        <v>1</v>
      </c>
      <c r="O212" s="78">
        <f>+K212*N212</f>
        <v>52.142857142857146</v>
      </c>
      <c r="P212" s="78" t="e">
        <f>IF(J212&lt;=#REF!,O212,0)</f>
        <v>#REF!</v>
      </c>
      <c r="Q212" s="78" t="e">
        <f>IF(#REF!&gt;=J212,K212,0)</f>
        <v>#REF!</v>
      </c>
      <c r="R212" s="608"/>
      <c r="S212" s="608"/>
      <c r="T212" s="82" t="str">
        <f>DEFINITIVO!T417</f>
        <v>AUDITORIA SERVICIOS DE TRANSPORTE Y LOGÍSTICA
A través del citado contrato se desarrollaron 3 informes ajustados a los términos de referencia, para el desarrollo de la consultoría cuyo objeto fue " Determinar criterios técnicos y operacionales que permitan considerar el uso eficiente en términos financieros, ambientales y de seguridad vial de un vehículo de servicio público de transporte terrestre de carga.", finalizado el 31 de diciembre de 2016.</v>
      </c>
      <c r="U212" s="588">
        <f>IF(N212=100%,2,0)</f>
        <v>2</v>
      </c>
      <c r="V212" s="588">
        <f ca="1">IF(J212&lt;$T$2,0,1)</f>
        <v>0</v>
      </c>
      <c r="W212" s="53" t="str">
        <f ca="1">IF(U212+V212&gt;1,"CUMPLIDA",IF(V212=1,"EN TERMINO","VENCIDA"))</f>
        <v>CUMPLIDA</v>
      </c>
      <c r="X212" s="53" t="str">
        <f ca="1">IF(W212="CUMPLIDA","CUMPLIDA",IF(W212="EN TERMINO","EN TERMINO","VENCIDA"))</f>
        <v>CUMPLIDA</v>
      </c>
    </row>
    <row r="213" spans="1:24" ht="15.75" thickBot="1">
      <c r="A213" s="99" t="s">
        <v>332</v>
      </c>
      <c r="B213" s="100"/>
      <c r="C213" s="101"/>
      <c r="D213" s="102"/>
      <c r="E213" s="102"/>
      <c r="F213" s="102"/>
      <c r="G213" s="102"/>
      <c r="H213" s="103"/>
      <c r="I213" s="102"/>
      <c r="J213" s="104"/>
      <c r="K213" s="105"/>
      <c r="L213" s="106"/>
      <c r="M213" s="107"/>
      <c r="N213" s="108">
        <f>SUM(N56:N212)</f>
        <v>146.5</v>
      </c>
      <c r="O213" s="108">
        <f>SUM(O56:O212)</f>
        <v>4778.9285714285725</v>
      </c>
      <c r="P213" s="108" t="e">
        <f>SUM(P56:P212)</f>
        <v>#REF!</v>
      </c>
      <c r="Q213" s="108" t="e">
        <f>SUM(Q56:Q212)</f>
        <v>#REF!</v>
      </c>
      <c r="R213" s="110"/>
      <c r="S213" s="111"/>
      <c r="T213" s="41"/>
      <c r="U213" s="31"/>
      <c r="V213" s="31"/>
      <c r="W213" s="42"/>
      <c r="X213" s="43"/>
    </row>
    <row r="214" spans="1:24">
      <c r="A214" s="804"/>
      <c r="B214" s="805"/>
      <c r="C214" s="805"/>
      <c r="D214" s="805"/>
      <c r="E214" s="112"/>
      <c r="F214" s="112"/>
      <c r="G214" s="112"/>
      <c r="H214" s="112"/>
      <c r="I214" s="112"/>
      <c r="J214" s="112"/>
      <c r="K214" s="142"/>
      <c r="L214" s="44"/>
      <c r="M214" s="36"/>
      <c r="N214" s="44"/>
      <c r="O214" s="44"/>
      <c r="P214" s="44"/>
      <c r="Q214" s="44"/>
      <c r="R214" s="36"/>
      <c r="S214" s="36"/>
      <c r="T214" s="36"/>
      <c r="U214" s="31"/>
      <c r="V214" s="31"/>
      <c r="W214" s="143"/>
      <c r="X214" s="31"/>
    </row>
    <row r="215" spans="1:24">
      <c r="A215" s="145"/>
      <c r="B215" s="146"/>
      <c r="C215" s="146"/>
      <c r="D215" s="147"/>
      <c r="E215" s="147"/>
      <c r="F215" s="148"/>
      <c r="G215" s="49"/>
      <c r="H215" s="33"/>
      <c r="I215" s="33"/>
      <c r="J215" s="49"/>
      <c r="K215" s="31"/>
      <c r="L215" s="143"/>
      <c r="M215" s="31"/>
      <c r="N215" s="143"/>
      <c r="O215" s="143"/>
      <c r="P215" s="143"/>
      <c r="Q215" s="143"/>
      <c r="R215" s="31"/>
      <c r="S215" s="31"/>
      <c r="T215" s="36"/>
      <c r="U215" s="31"/>
      <c r="V215" s="31"/>
      <c r="W215" s="143"/>
      <c r="X215" s="31"/>
    </row>
    <row r="216" spans="1:24">
      <c r="A216" s="145"/>
      <c r="B216" s="146"/>
      <c r="C216" s="146"/>
      <c r="D216" s="147"/>
      <c r="E216" s="147"/>
      <c r="F216" s="148"/>
      <c r="G216" s="49"/>
      <c r="H216" s="33"/>
      <c r="I216" s="33"/>
      <c r="J216" s="49"/>
      <c r="K216" s="31"/>
      <c r="L216" s="143"/>
      <c r="M216" s="31"/>
      <c r="N216" s="143"/>
      <c r="O216" s="143"/>
      <c r="P216" s="143"/>
      <c r="Q216" s="143"/>
      <c r="R216" s="31"/>
      <c r="S216" s="31"/>
      <c r="T216" s="36"/>
      <c r="U216" s="31"/>
      <c r="V216" s="31"/>
      <c r="W216" s="143"/>
      <c r="X216" s="31"/>
    </row>
    <row r="217" spans="1:24" s="568" customFormat="1" ht="32.25" customHeight="1">
      <c r="A217" s="145"/>
      <c r="B217" s="563" t="s">
        <v>347</v>
      </c>
      <c r="C217" s="564" t="s">
        <v>338</v>
      </c>
      <c r="D217" s="565" t="s">
        <v>335</v>
      </c>
      <c r="E217" s="566" t="s">
        <v>341</v>
      </c>
      <c r="F217" s="567" t="s">
        <v>344</v>
      </c>
      <c r="G217" s="49"/>
      <c r="H217" s="877" t="s">
        <v>689</v>
      </c>
      <c r="I217" s="877"/>
      <c r="J217" s="150"/>
      <c r="K217" s="152"/>
      <c r="L217" s="153"/>
      <c r="M217" s="31"/>
      <c r="N217" s="143"/>
      <c r="O217" s="143"/>
      <c r="P217" s="143"/>
      <c r="Q217" s="143"/>
      <c r="R217" s="31"/>
      <c r="S217" s="31"/>
      <c r="T217" s="36"/>
      <c r="U217" s="31"/>
      <c r="V217" s="31"/>
      <c r="W217" s="143"/>
      <c r="X217" s="31"/>
    </row>
    <row r="218" spans="1:24" ht="39.75" customHeight="1">
      <c r="A218" s="145"/>
      <c r="B218" s="560" t="s">
        <v>1857</v>
      </c>
      <c r="C218" s="324">
        <f ca="1">COUNTIF($X$11:$X$22,$C$217)</f>
        <v>2</v>
      </c>
      <c r="D218" s="325">
        <f ca="1">COUNTIF($X$11:$X$22,$D$217)</f>
        <v>0</v>
      </c>
      <c r="E218" s="326">
        <f ca="1">COUNTIF($X$11:$X$22,$E$217)</f>
        <v>10</v>
      </c>
      <c r="F218" s="327">
        <f t="shared" ref="F218:F231" ca="1" si="59">SUM(C218:E218)</f>
        <v>12</v>
      </c>
      <c r="G218" s="49"/>
      <c r="H218" s="48" t="s">
        <v>335</v>
      </c>
      <c r="I218" s="48">
        <f ca="1">COUNTIF($X$11:$X$212,H218)</f>
        <v>91</v>
      </c>
      <c r="J218" s="150"/>
      <c r="K218" s="152"/>
      <c r="L218" s="153"/>
      <c r="M218" s="31"/>
      <c r="N218" s="143"/>
      <c r="O218" s="143"/>
      <c r="P218" s="143"/>
      <c r="Q218" s="143"/>
      <c r="R218" s="31"/>
      <c r="S218" s="31"/>
      <c r="T218" s="36"/>
      <c r="U218" s="31"/>
      <c r="V218" s="31"/>
      <c r="W218" s="143"/>
      <c r="X218" s="31"/>
    </row>
    <row r="219" spans="1:24" ht="23.25" customHeight="1">
      <c r="A219" s="145"/>
      <c r="B219" s="561" t="s">
        <v>1739</v>
      </c>
      <c r="C219" s="324">
        <f ca="1">COUNTIF($X$24:$X$36,$C$217)</f>
        <v>0</v>
      </c>
      <c r="D219" s="325">
        <f ca="1">COUNTIF($X$24:$X$36,$D$217)</f>
        <v>0</v>
      </c>
      <c r="E219" s="326">
        <f ca="1">COUNTIF($X$24:$X$36,$E$217)</f>
        <v>13</v>
      </c>
      <c r="F219" s="327">
        <f t="shared" ca="1" si="59"/>
        <v>13</v>
      </c>
      <c r="G219" s="49"/>
      <c r="H219" s="48" t="s">
        <v>338</v>
      </c>
      <c r="I219" s="48">
        <f ca="1">COUNTIF($X$11:$X$212,H219)</f>
        <v>3</v>
      </c>
      <c r="J219" s="150"/>
      <c r="K219" s="152"/>
      <c r="L219" s="153"/>
      <c r="M219" s="31"/>
      <c r="N219" s="143"/>
      <c r="O219" s="143"/>
      <c r="P219" s="143"/>
      <c r="Q219" s="143"/>
      <c r="R219" s="31"/>
      <c r="S219" s="31"/>
      <c r="T219" s="36"/>
      <c r="U219" s="31"/>
      <c r="V219" s="31"/>
      <c r="W219" s="143"/>
      <c r="X219" s="31"/>
    </row>
    <row r="220" spans="1:24" ht="23.25" customHeight="1">
      <c r="A220" s="145"/>
      <c r="B220" s="561" t="s">
        <v>1738</v>
      </c>
      <c r="C220" s="324">
        <f ca="1">COUNTIF($X$38:$X$48,$C$217)</f>
        <v>0</v>
      </c>
      <c r="D220" s="325">
        <f ca="1">COUNTIF($X$38:$X$48,$D$217)</f>
        <v>2</v>
      </c>
      <c r="E220" s="326">
        <f ca="1">COUNTIF($X$38:$X$48,$E$217)</f>
        <v>2</v>
      </c>
      <c r="F220" s="327">
        <f t="shared" ca="1" si="59"/>
        <v>4</v>
      </c>
      <c r="G220" s="49"/>
      <c r="H220" s="48" t="s">
        <v>341</v>
      </c>
      <c r="I220" s="48">
        <f ca="1">COUNTIF($X$11:$X$212,H220)</f>
        <v>27</v>
      </c>
      <c r="J220" s="150"/>
      <c r="K220" s="152"/>
      <c r="L220" s="153"/>
      <c r="M220" s="31"/>
      <c r="N220" s="143"/>
      <c r="O220" s="143"/>
      <c r="P220" s="143"/>
      <c r="Q220" s="143"/>
      <c r="R220" s="31"/>
      <c r="S220" s="31"/>
      <c r="T220" s="36"/>
      <c r="U220" s="31"/>
      <c r="V220" s="31"/>
      <c r="W220" s="143"/>
      <c r="X220" s="31"/>
    </row>
    <row r="221" spans="1:24" ht="23.25" customHeight="1">
      <c r="A221" s="145"/>
      <c r="B221" s="561" t="s">
        <v>1261</v>
      </c>
      <c r="C221" s="324">
        <f ca="1">COUNTIF($X$50:$X$54,$C$217)</f>
        <v>1</v>
      </c>
      <c r="D221" s="325">
        <f ca="1">COUNTIF($X$50:$X$54,$D$217)</f>
        <v>2</v>
      </c>
      <c r="E221" s="326">
        <f ca="1">COUNTIF($X$50:$X$54,$E$217)</f>
        <v>1</v>
      </c>
      <c r="F221" s="327">
        <f t="shared" ca="1" si="59"/>
        <v>4</v>
      </c>
      <c r="G221" s="49"/>
      <c r="H221" s="48" t="s">
        <v>344</v>
      </c>
      <c r="I221" s="48">
        <f ca="1">SUM(I218:I220)</f>
        <v>121</v>
      </c>
      <c r="J221" s="150"/>
      <c r="K221" s="152"/>
      <c r="L221" s="153"/>
      <c r="M221" s="31"/>
      <c r="N221" s="143"/>
      <c r="O221" s="143"/>
      <c r="P221" s="143"/>
      <c r="Q221" s="143"/>
      <c r="R221" s="31"/>
      <c r="S221" s="31"/>
      <c r="T221" s="36"/>
      <c r="U221" s="31"/>
      <c r="V221" s="31"/>
      <c r="W221" s="143"/>
      <c r="X221" s="31"/>
    </row>
    <row r="222" spans="1:24" ht="23.25" customHeight="1">
      <c r="A222" s="50"/>
      <c r="B222" s="561" t="s">
        <v>693</v>
      </c>
      <c r="C222" s="324">
        <f ca="1">COUNTIF($X$56:$X$103,$C$217)</f>
        <v>0</v>
      </c>
      <c r="D222" s="325">
        <f ca="1">COUNTIF($X$56:$X$103,$D$217)</f>
        <v>20</v>
      </c>
      <c r="E222" s="326">
        <f ca="1">COUNTIF($X$56:$X$103,$E$217)</f>
        <v>0</v>
      </c>
      <c r="F222" s="327">
        <f t="shared" ca="1" si="59"/>
        <v>20</v>
      </c>
      <c r="G222" s="49"/>
      <c r="H222" s="562"/>
      <c r="I222" s="562"/>
      <c r="J222" s="562"/>
      <c r="K222" s="157"/>
      <c r="L222" s="153"/>
      <c r="M222" s="31"/>
      <c r="N222" s="143"/>
      <c r="O222" s="143"/>
      <c r="P222" s="143"/>
      <c r="Q222" s="143"/>
      <c r="R222" s="31"/>
      <c r="S222" s="31"/>
      <c r="T222" s="36"/>
      <c r="U222" s="31"/>
      <c r="V222" s="31"/>
      <c r="W222" s="143"/>
      <c r="X222" s="31"/>
    </row>
    <row r="223" spans="1:24" ht="23.25" customHeight="1">
      <c r="A223" s="50"/>
      <c r="B223" s="561" t="s">
        <v>365</v>
      </c>
      <c r="C223" s="324">
        <f ca="1">COUNTIF($X$105:$X$117,$C$217)</f>
        <v>0</v>
      </c>
      <c r="D223" s="325">
        <f ca="1">COUNTIF($X$105:$X$117,$D$217)</f>
        <v>8</v>
      </c>
      <c r="E223" s="326">
        <f ca="1">COUNTIF($X$105:$X$117,$E$217)</f>
        <v>0</v>
      </c>
      <c r="F223" s="327">
        <f t="shared" ca="1" si="59"/>
        <v>8</v>
      </c>
      <c r="G223" s="49"/>
      <c r="K223" s="157"/>
      <c r="L223" s="153"/>
      <c r="M223" s="31"/>
      <c r="N223" s="143"/>
      <c r="O223" s="143"/>
      <c r="P223" s="143"/>
      <c r="Q223" s="143"/>
      <c r="R223" s="31"/>
      <c r="S223" s="31"/>
      <c r="T223" s="31"/>
      <c r="U223" s="31"/>
      <c r="V223" s="31"/>
      <c r="W223" s="143"/>
      <c r="X223" s="31"/>
    </row>
    <row r="224" spans="1:24" ht="23.25" customHeight="1">
      <c r="B224" s="560" t="s">
        <v>348</v>
      </c>
      <c r="C224" s="328">
        <f ca="1">COUNTIF($X$119:$X$166,$C$217)</f>
        <v>0</v>
      </c>
      <c r="D224" s="325">
        <f ca="1">COUNTIF($X$119:$X$166,$D$217)</f>
        <v>29</v>
      </c>
      <c r="E224" s="326">
        <f ca="1">COUNTIF($X$119:$X$166,$E$217)</f>
        <v>0</v>
      </c>
      <c r="F224" s="331">
        <f t="shared" ca="1" si="59"/>
        <v>29</v>
      </c>
      <c r="G224" s="49"/>
    </row>
    <row r="225" spans="2:7" ht="23.25" customHeight="1">
      <c r="B225" s="560" t="s">
        <v>349</v>
      </c>
      <c r="C225" s="328">
        <f ca="1">COUNTIF($X$168:$X$170,$C$217)</f>
        <v>0</v>
      </c>
      <c r="D225" s="325">
        <f ca="1">COUNTIF($X$168:$X$170,$D$217)</f>
        <v>2</v>
      </c>
      <c r="E225" s="326">
        <f ca="1">COUNTIF($X$168:$X$170,$E$217)</f>
        <v>0</v>
      </c>
      <c r="F225" s="331">
        <f t="shared" ca="1" si="59"/>
        <v>2</v>
      </c>
      <c r="G225" s="49"/>
    </row>
    <row r="226" spans="2:7" ht="23.25" customHeight="1">
      <c r="B226" s="560" t="s">
        <v>350</v>
      </c>
      <c r="C226" s="328">
        <f ca="1">COUNTIF($X$172:$X$180,$C$217)</f>
        <v>0</v>
      </c>
      <c r="D226" s="325">
        <f ca="1">COUNTIF($X$172:$X$180,$D$217)</f>
        <v>4</v>
      </c>
      <c r="E226" s="326">
        <f ca="1">COUNTIF($X$172:$X$180,$E$217)</f>
        <v>0</v>
      </c>
      <c r="F226" s="331">
        <f t="shared" ca="1" si="59"/>
        <v>4</v>
      </c>
      <c r="G226" s="49"/>
    </row>
    <row r="227" spans="2:7" ht="23.25" customHeight="1">
      <c r="B227" s="560" t="s">
        <v>351</v>
      </c>
      <c r="C227" s="328">
        <f ca="1">COUNTIF($X$182:$X$182,$C$217)</f>
        <v>0</v>
      </c>
      <c r="D227" s="325">
        <f ca="1">COUNTIF($X$182:$X$182,$D$217)</f>
        <v>1</v>
      </c>
      <c r="E227" s="326">
        <f ca="1">COUNTIF($X$182:$X$182,$E$217)</f>
        <v>0</v>
      </c>
      <c r="F227" s="331">
        <f ca="1">SUM(C227:E227)</f>
        <v>1</v>
      </c>
      <c r="G227" s="49"/>
    </row>
    <row r="228" spans="2:7" ht="23.25" customHeight="1">
      <c r="B228" s="560" t="s">
        <v>656</v>
      </c>
      <c r="C228" s="328">
        <f ca="1">COUNTIF($X$184:$X$197,$C$217)</f>
        <v>0</v>
      </c>
      <c r="D228" s="325">
        <f ca="1">COUNTIF($X$184:$X$197,$D$217)</f>
        <v>13</v>
      </c>
      <c r="E228" s="326">
        <f ca="1">COUNTIF($X$184:$X$197,$E$217)</f>
        <v>1</v>
      </c>
      <c r="F228" s="331">
        <f ca="1">SUM(C228:E228)</f>
        <v>14</v>
      </c>
      <c r="G228" s="49"/>
    </row>
    <row r="229" spans="2:7" ht="23.25" customHeight="1">
      <c r="B229" s="560" t="s">
        <v>3</v>
      </c>
      <c r="C229" s="328">
        <f ca="1">COUNTIF($X$199:$X$202,$C$217)</f>
        <v>0</v>
      </c>
      <c r="D229" s="325">
        <f ca="1">COUNTIF($X$199:$X$202,$D$217)</f>
        <v>4</v>
      </c>
      <c r="E229" s="326">
        <f ca="1">COUNTIF($X$199:$X$202,$E$217)</f>
        <v>0</v>
      </c>
      <c r="F229" s="331">
        <f t="shared" ca="1" si="59"/>
        <v>4</v>
      </c>
      <c r="G229" s="49"/>
    </row>
    <row r="230" spans="2:7" ht="23.25" customHeight="1">
      <c r="B230" s="560" t="s">
        <v>695</v>
      </c>
      <c r="C230" s="328">
        <f ca="1">COUNTIF($X$204:$X$205,$C$217)</f>
        <v>0</v>
      </c>
      <c r="D230" s="325">
        <f ca="1">COUNTIF($X$204:$X$205,$D$217)</f>
        <v>2</v>
      </c>
      <c r="E230" s="326">
        <f ca="1">COUNTIF($X$204:$X$205,$E$217)</f>
        <v>0</v>
      </c>
      <c r="F230" s="331">
        <f t="shared" ca="1" si="59"/>
        <v>2</v>
      </c>
      <c r="G230" s="49"/>
    </row>
    <row r="231" spans="2:7" ht="23.25" customHeight="1">
      <c r="B231" s="560" t="s">
        <v>313</v>
      </c>
      <c r="C231" s="328">
        <f ca="1">COUNTIF($X$207:$X$209,$C$217)</f>
        <v>0</v>
      </c>
      <c r="D231" s="325">
        <f ca="1">COUNTIF($X$207:$X$209,$D$217)</f>
        <v>2</v>
      </c>
      <c r="E231" s="326">
        <f ca="1">COUNTIF($X$207:$X$209,$E$217)</f>
        <v>0</v>
      </c>
      <c r="F231" s="331">
        <f t="shared" ca="1" si="59"/>
        <v>2</v>
      </c>
      <c r="G231" s="49"/>
    </row>
    <row r="232" spans="2:7" ht="23.25" customHeight="1">
      <c r="B232" s="560" t="s">
        <v>353</v>
      </c>
      <c r="C232" s="328">
        <f ca="1">COUNTIF($X$211:$X$212,$C$217)</f>
        <v>0</v>
      </c>
      <c r="D232" s="325">
        <f ca="1">COUNTIF($X$211:$X$212,$D$217)</f>
        <v>2</v>
      </c>
      <c r="E232" s="326">
        <f ca="1">COUNTIF($X$211:$X$212,$E$217)</f>
        <v>0</v>
      </c>
      <c r="F232" s="331">
        <f ca="1">SUM(C232:E232)</f>
        <v>2</v>
      </c>
      <c r="G232" s="49"/>
    </row>
    <row r="233" spans="2:7" ht="20.25">
      <c r="B233" s="340" t="s">
        <v>344</v>
      </c>
      <c r="C233" s="339">
        <f ca="1">SUM(C218:C232)</f>
        <v>3</v>
      </c>
      <c r="D233" s="339">
        <f ca="1">SUM(D218:D232)</f>
        <v>91</v>
      </c>
      <c r="E233" s="339">
        <f ca="1">SUM(E218:E232)</f>
        <v>27</v>
      </c>
      <c r="F233" s="339">
        <f ca="1">SUM(F218:F232)</f>
        <v>121</v>
      </c>
      <c r="G233" s="49"/>
    </row>
    <row r="234" spans="2:7">
      <c r="G234" s="49"/>
    </row>
  </sheetData>
  <mergeCells count="255">
    <mergeCell ref="A214:D214"/>
    <mergeCell ref="H217:I217"/>
    <mergeCell ref="X177:X180"/>
    <mergeCell ref="A207:A208"/>
    <mergeCell ref="B207:B208"/>
    <mergeCell ref="C207:C208"/>
    <mergeCell ref="D207:D208"/>
    <mergeCell ref="E207:E208"/>
    <mergeCell ref="X207:X208"/>
    <mergeCell ref="A177:A180"/>
    <mergeCell ref="B177:B180"/>
    <mergeCell ref="C177:C180"/>
    <mergeCell ref="D177:D180"/>
    <mergeCell ref="E177:E180"/>
    <mergeCell ref="F177:F180"/>
    <mergeCell ref="A175:A176"/>
    <mergeCell ref="B175:B176"/>
    <mergeCell ref="C175:C176"/>
    <mergeCell ref="D175:D176"/>
    <mergeCell ref="E175:E176"/>
    <mergeCell ref="X175:X176"/>
    <mergeCell ref="X168:X169"/>
    <mergeCell ref="A172:A173"/>
    <mergeCell ref="B172:B173"/>
    <mergeCell ref="C172:C173"/>
    <mergeCell ref="D172:D173"/>
    <mergeCell ref="E172:E173"/>
    <mergeCell ref="F172:F173"/>
    <mergeCell ref="X172:X173"/>
    <mergeCell ref="A168:A169"/>
    <mergeCell ref="B168:B169"/>
    <mergeCell ref="C168:C169"/>
    <mergeCell ref="D168:D169"/>
    <mergeCell ref="E168:E169"/>
    <mergeCell ref="F168:F169"/>
    <mergeCell ref="X159:X160"/>
    <mergeCell ref="A165:A166"/>
    <mergeCell ref="B165:B166"/>
    <mergeCell ref="C165:C166"/>
    <mergeCell ref="D165:D166"/>
    <mergeCell ref="X165:X166"/>
    <mergeCell ref="X154:X156"/>
    <mergeCell ref="A157:A158"/>
    <mergeCell ref="B157:B158"/>
    <mergeCell ref="C157:C158"/>
    <mergeCell ref="X157:X158"/>
    <mergeCell ref="A159:A160"/>
    <mergeCell ref="B159:B160"/>
    <mergeCell ref="C159:C160"/>
    <mergeCell ref="D159:D160"/>
    <mergeCell ref="E159:E160"/>
    <mergeCell ref="A144:A145"/>
    <mergeCell ref="B144:B145"/>
    <mergeCell ref="C144:C145"/>
    <mergeCell ref="D144:D145"/>
    <mergeCell ref="X144:X145"/>
    <mergeCell ref="A154:A156"/>
    <mergeCell ref="B154:B156"/>
    <mergeCell ref="C154:C156"/>
    <mergeCell ref="D154:D156"/>
    <mergeCell ref="E154:E156"/>
    <mergeCell ref="A139:A140"/>
    <mergeCell ref="B139:B140"/>
    <mergeCell ref="C139:C140"/>
    <mergeCell ref="D139:D140"/>
    <mergeCell ref="X139:X140"/>
    <mergeCell ref="A141:A142"/>
    <mergeCell ref="B141:B142"/>
    <mergeCell ref="C141:C142"/>
    <mergeCell ref="D141:D142"/>
    <mergeCell ref="X141:X142"/>
    <mergeCell ref="F131:F134"/>
    <mergeCell ref="T131:T134"/>
    <mergeCell ref="X131:X134"/>
    <mergeCell ref="A137:A138"/>
    <mergeCell ref="B137:B138"/>
    <mergeCell ref="C137:C138"/>
    <mergeCell ref="D137:D138"/>
    <mergeCell ref="X137:X138"/>
    <mergeCell ref="A125:A130"/>
    <mergeCell ref="B125:B130"/>
    <mergeCell ref="C125:C130"/>
    <mergeCell ref="X125:X130"/>
    <mergeCell ref="D127:D129"/>
    <mergeCell ref="A131:A134"/>
    <mergeCell ref="B131:B134"/>
    <mergeCell ref="C131:C134"/>
    <mergeCell ref="D131:D134"/>
    <mergeCell ref="E131:E134"/>
    <mergeCell ref="A121:A122"/>
    <mergeCell ref="B121:B122"/>
    <mergeCell ref="C121:C122"/>
    <mergeCell ref="D121:D122"/>
    <mergeCell ref="E121:E122"/>
    <mergeCell ref="X121:X122"/>
    <mergeCell ref="A116:A117"/>
    <mergeCell ref="B116:B117"/>
    <mergeCell ref="C116:C117"/>
    <mergeCell ref="X116:X117"/>
    <mergeCell ref="A119:A120"/>
    <mergeCell ref="B119:B120"/>
    <mergeCell ref="C119:C120"/>
    <mergeCell ref="D119:D120"/>
    <mergeCell ref="E119:E120"/>
    <mergeCell ref="X119:X120"/>
    <mergeCell ref="A109:A110"/>
    <mergeCell ref="B109:B110"/>
    <mergeCell ref="C109:C110"/>
    <mergeCell ref="X109:X110"/>
    <mergeCell ref="A112:A113"/>
    <mergeCell ref="B112:B113"/>
    <mergeCell ref="C112:C113"/>
    <mergeCell ref="D112:D113"/>
    <mergeCell ref="X112:X113"/>
    <mergeCell ref="A105:A106"/>
    <mergeCell ref="B105:B106"/>
    <mergeCell ref="C105:C106"/>
    <mergeCell ref="D105:D106"/>
    <mergeCell ref="X105:X106"/>
    <mergeCell ref="A107:A108"/>
    <mergeCell ref="B107:B108"/>
    <mergeCell ref="C107:C108"/>
    <mergeCell ref="D107:D108"/>
    <mergeCell ref="E107:E108"/>
    <mergeCell ref="X107:X108"/>
    <mergeCell ref="A101:A103"/>
    <mergeCell ref="B101:B103"/>
    <mergeCell ref="C101:C103"/>
    <mergeCell ref="D101:D103"/>
    <mergeCell ref="E101:E103"/>
    <mergeCell ref="X101:X103"/>
    <mergeCell ref="X95:X97"/>
    <mergeCell ref="A98:A100"/>
    <mergeCell ref="B98:B100"/>
    <mergeCell ref="C98:C100"/>
    <mergeCell ref="D98:D100"/>
    <mergeCell ref="E98:E100"/>
    <mergeCell ref="F98:F100"/>
    <mergeCell ref="X98:X100"/>
    <mergeCell ref="A93:A94"/>
    <mergeCell ref="B93:B94"/>
    <mergeCell ref="C93:C94"/>
    <mergeCell ref="D93:D94"/>
    <mergeCell ref="X93:X94"/>
    <mergeCell ref="A95:A97"/>
    <mergeCell ref="B95:B97"/>
    <mergeCell ref="C95:C97"/>
    <mergeCell ref="D95:D97"/>
    <mergeCell ref="E95:E97"/>
    <mergeCell ref="X75:X76"/>
    <mergeCell ref="A81:A89"/>
    <mergeCell ref="B81:B89"/>
    <mergeCell ref="C81:C89"/>
    <mergeCell ref="D81:D89"/>
    <mergeCell ref="X81:X89"/>
    <mergeCell ref="E83:E86"/>
    <mergeCell ref="A75:A76"/>
    <mergeCell ref="B75:B76"/>
    <mergeCell ref="C75:C76"/>
    <mergeCell ref="D75:D76"/>
    <mergeCell ref="E75:E76"/>
    <mergeCell ref="L75:L76"/>
    <mergeCell ref="X71:X72"/>
    <mergeCell ref="A73:A74"/>
    <mergeCell ref="B73:B74"/>
    <mergeCell ref="D73:D74"/>
    <mergeCell ref="E73:E74"/>
    <mergeCell ref="L73:L74"/>
    <mergeCell ref="X73:X74"/>
    <mergeCell ref="A71:A72"/>
    <mergeCell ref="B71:B72"/>
    <mergeCell ref="C71:C72"/>
    <mergeCell ref="D71:D72"/>
    <mergeCell ref="E71:E72"/>
    <mergeCell ref="L71:L72"/>
    <mergeCell ref="A68:A70"/>
    <mergeCell ref="B68:B70"/>
    <mergeCell ref="C68:C70"/>
    <mergeCell ref="D68:D70"/>
    <mergeCell ref="E68:E70"/>
    <mergeCell ref="X68:X70"/>
    <mergeCell ref="A65:A67"/>
    <mergeCell ref="B65:B67"/>
    <mergeCell ref="C65:C67"/>
    <mergeCell ref="D65:D67"/>
    <mergeCell ref="E65:E67"/>
    <mergeCell ref="X65:X67"/>
    <mergeCell ref="A62:A64"/>
    <mergeCell ref="B62:B64"/>
    <mergeCell ref="C62:C64"/>
    <mergeCell ref="D62:D64"/>
    <mergeCell ref="E62:E64"/>
    <mergeCell ref="X62:X64"/>
    <mergeCell ref="X56:X58"/>
    <mergeCell ref="A59:A61"/>
    <mergeCell ref="B59:B61"/>
    <mergeCell ref="C59:C61"/>
    <mergeCell ref="D59:D61"/>
    <mergeCell ref="E59:E61"/>
    <mergeCell ref="X59:X61"/>
    <mergeCell ref="A52:A53"/>
    <mergeCell ref="B52:B53"/>
    <mergeCell ref="C52:C53"/>
    <mergeCell ref="D52:D53"/>
    <mergeCell ref="X52:X53"/>
    <mergeCell ref="A56:A58"/>
    <mergeCell ref="B56:B58"/>
    <mergeCell ref="C56:C58"/>
    <mergeCell ref="D56:D58"/>
    <mergeCell ref="E56:E58"/>
    <mergeCell ref="A46:A48"/>
    <mergeCell ref="B46:B48"/>
    <mergeCell ref="C46:C48"/>
    <mergeCell ref="D46:D48"/>
    <mergeCell ref="E46:E48"/>
    <mergeCell ref="X46:X48"/>
    <mergeCell ref="A43:A45"/>
    <mergeCell ref="B43:B45"/>
    <mergeCell ref="C43:C45"/>
    <mergeCell ref="D43:D45"/>
    <mergeCell ref="E43:E45"/>
    <mergeCell ref="X43:X45"/>
    <mergeCell ref="A39:A42"/>
    <mergeCell ref="B39:B42"/>
    <mergeCell ref="C39:C42"/>
    <mergeCell ref="D39:D42"/>
    <mergeCell ref="E39:E42"/>
    <mergeCell ref="X39:X42"/>
    <mergeCell ref="M7:M8"/>
    <mergeCell ref="N7:N8"/>
    <mergeCell ref="O7:O8"/>
    <mergeCell ref="P7:P8"/>
    <mergeCell ref="Q7:Q8"/>
    <mergeCell ref="R7:S7"/>
    <mergeCell ref="G7:G8"/>
    <mergeCell ref="H7:H8"/>
    <mergeCell ref="I7:I8"/>
    <mergeCell ref="J7:J8"/>
    <mergeCell ref="K7:K8"/>
    <mergeCell ref="L7:L8"/>
    <mergeCell ref="A7:A8"/>
    <mergeCell ref="B7:B8"/>
    <mergeCell ref="C7:C8"/>
    <mergeCell ref="D7:D8"/>
    <mergeCell ref="E7:E8"/>
    <mergeCell ref="F7:F8"/>
    <mergeCell ref="A1:S1"/>
    <mergeCell ref="A2:S2"/>
    <mergeCell ref="A3:S3"/>
    <mergeCell ref="A4:S4"/>
    <mergeCell ref="A5:X5"/>
    <mergeCell ref="A6:X6"/>
    <mergeCell ref="T7:T8"/>
    <mergeCell ref="W7:W8"/>
    <mergeCell ref="X7:X8"/>
  </mergeCells>
  <conditionalFormatting sqref="W182:X182 W143:X143 W144:W145 W146:X152 X174 X153 W123:X124 W153:W160 W199:X202 W204:W205 W207:W209 W125:W134 W174:W180 W119:W122 W135:X136 W137:W142 W105:W117 W161:X161 W162:W166 X170 W211:W212 W56:W70 W38:W48 W24:X36 W168:W170 W77:W103">
    <cfRule type="cellIs" dxfId="269" priority="268" operator="equal">
      <formula>"EN TERMINO"</formula>
    </cfRule>
    <cfRule type="cellIs" dxfId="268" priority="269" operator="equal">
      <formula>"CUMPLIDA"</formula>
    </cfRule>
    <cfRule type="cellIs" dxfId="267" priority="270" operator="equal">
      <formula>"VENCIDA"</formula>
    </cfRule>
  </conditionalFormatting>
  <conditionalFormatting sqref="X205">
    <cfRule type="cellIs" dxfId="266" priority="265" operator="equal">
      <formula>"EN TERMINO"</formula>
    </cfRule>
    <cfRule type="cellIs" dxfId="265" priority="266" operator="equal">
      <formula>"CUMPLIDA"</formula>
    </cfRule>
    <cfRule type="cellIs" dxfId="264" priority="267" operator="equal">
      <formula>"VENCIDA"</formula>
    </cfRule>
  </conditionalFormatting>
  <conditionalFormatting sqref="X211">
    <cfRule type="cellIs" dxfId="263" priority="262" operator="equal">
      <formula>"EN TERMINO"</formula>
    </cfRule>
    <cfRule type="cellIs" dxfId="262" priority="263" operator="equal">
      <formula>"CUMPLIDA"</formula>
    </cfRule>
    <cfRule type="cellIs" dxfId="261" priority="264" operator="equal">
      <formula>"VENCIDA"</formula>
    </cfRule>
  </conditionalFormatting>
  <conditionalFormatting sqref="X144">
    <cfRule type="cellIs" dxfId="260" priority="250" operator="equal">
      <formula>"EN TERMINO"</formula>
    </cfRule>
    <cfRule type="cellIs" dxfId="259" priority="251" operator="equal">
      <formula>"CUMPLIDA"</formula>
    </cfRule>
    <cfRule type="cellIs" dxfId="258" priority="252" operator="equal">
      <formula>"VENCIDA"</formula>
    </cfRule>
  </conditionalFormatting>
  <conditionalFormatting sqref="X159">
    <cfRule type="cellIs" dxfId="257" priority="244" operator="equal">
      <formula>"EN TERMINO"</formula>
    </cfRule>
    <cfRule type="cellIs" dxfId="256" priority="245" operator="equal">
      <formula>"CUMPLIDA"</formula>
    </cfRule>
    <cfRule type="cellIs" dxfId="255" priority="246" operator="equal">
      <formula>"VENCIDA"</formula>
    </cfRule>
  </conditionalFormatting>
  <conditionalFormatting sqref="W206:X206">
    <cfRule type="cellIs" dxfId="254" priority="259" operator="equal">
      <formula>"EN TERMINO"</formula>
    </cfRule>
    <cfRule type="cellIs" dxfId="253" priority="260" operator="equal">
      <formula>"CUMPLIDA"</formula>
    </cfRule>
    <cfRule type="cellIs" dxfId="252" priority="261" operator="equal">
      <formula>"VENCIDA"</formula>
    </cfRule>
  </conditionalFormatting>
  <conditionalFormatting sqref="W210:X210">
    <cfRule type="cellIs" dxfId="251" priority="256" operator="equal">
      <formula>"EN TERMINO"</formula>
    </cfRule>
    <cfRule type="cellIs" dxfId="250" priority="257" operator="equal">
      <formula>"CUMPLIDA"</formula>
    </cfRule>
    <cfRule type="cellIs" dxfId="249" priority="258" operator="equal">
      <formula>"VENCIDA"</formula>
    </cfRule>
  </conditionalFormatting>
  <conditionalFormatting sqref="X141">
    <cfRule type="cellIs" dxfId="248" priority="253" operator="equal">
      <formula>"EN TERMINO"</formula>
    </cfRule>
    <cfRule type="cellIs" dxfId="247" priority="254" operator="equal">
      <formula>"CUMPLIDA"</formula>
    </cfRule>
    <cfRule type="cellIs" dxfId="246" priority="255" operator="equal">
      <formula>"VENCIDA"</formula>
    </cfRule>
  </conditionalFormatting>
  <conditionalFormatting sqref="X157">
    <cfRule type="cellIs" dxfId="245" priority="247" operator="equal">
      <formula>"EN TERMINO"</formula>
    </cfRule>
    <cfRule type="cellIs" dxfId="244" priority="248" operator="equal">
      <formula>"CUMPLIDA"</formula>
    </cfRule>
    <cfRule type="cellIs" dxfId="243" priority="249" operator="equal">
      <formula>"VENCIDA"</formula>
    </cfRule>
  </conditionalFormatting>
  <conditionalFormatting sqref="X165">
    <cfRule type="cellIs" dxfId="242" priority="241" operator="equal">
      <formula>"EN TERMINO"</formula>
    </cfRule>
    <cfRule type="cellIs" dxfId="241" priority="242" operator="equal">
      <formula>"CUMPLIDA"</formula>
    </cfRule>
    <cfRule type="cellIs" dxfId="240" priority="243" operator="equal">
      <formula>"VENCIDA"</formula>
    </cfRule>
  </conditionalFormatting>
  <conditionalFormatting sqref="X154">
    <cfRule type="cellIs" dxfId="239" priority="238" operator="equal">
      <formula>"EN TERMINO"</formula>
    </cfRule>
    <cfRule type="cellIs" dxfId="238" priority="239" operator="equal">
      <formula>"CUMPLIDA"</formula>
    </cfRule>
    <cfRule type="cellIs" dxfId="237" priority="240" operator="equal">
      <formula>"VENCIDA"</formula>
    </cfRule>
  </conditionalFormatting>
  <conditionalFormatting sqref="X212">
    <cfRule type="cellIs" dxfId="236" priority="235" operator="equal">
      <formula>"EN TERMINO"</formula>
    </cfRule>
    <cfRule type="cellIs" dxfId="235" priority="236" operator="equal">
      <formula>"CUMPLIDA"</formula>
    </cfRule>
    <cfRule type="cellIs" dxfId="234" priority="237" operator="equal">
      <formula>"VENCIDA"</formula>
    </cfRule>
  </conditionalFormatting>
  <conditionalFormatting sqref="X125">
    <cfRule type="cellIs" dxfId="233" priority="232" operator="equal">
      <formula>"EN TERMINO"</formula>
    </cfRule>
    <cfRule type="cellIs" dxfId="232" priority="233" operator="equal">
      <formula>"CUMPLIDA"</formula>
    </cfRule>
    <cfRule type="cellIs" dxfId="231" priority="234" operator="equal">
      <formula>"VENCIDA"</formula>
    </cfRule>
  </conditionalFormatting>
  <conditionalFormatting sqref="X119">
    <cfRule type="cellIs" dxfId="230" priority="229" operator="equal">
      <formula>"EN TERMINO"</formula>
    </cfRule>
    <cfRule type="cellIs" dxfId="229" priority="230" operator="equal">
      <formula>"CUMPLIDA"</formula>
    </cfRule>
    <cfRule type="cellIs" dxfId="228" priority="231" operator="equal">
      <formula>"VENCIDA"</formula>
    </cfRule>
  </conditionalFormatting>
  <conditionalFormatting sqref="X121">
    <cfRule type="cellIs" dxfId="227" priority="223" operator="equal">
      <formula>"EN TERMINO"</formula>
    </cfRule>
    <cfRule type="cellIs" dxfId="226" priority="224" operator="equal">
      <formula>"CUMPLIDA"</formula>
    </cfRule>
    <cfRule type="cellIs" dxfId="225" priority="225" operator="equal">
      <formula>"VENCIDA"</formula>
    </cfRule>
  </conditionalFormatting>
  <conditionalFormatting sqref="X162">
    <cfRule type="cellIs" dxfId="224" priority="226" operator="equal">
      <formula>"EN TERMINO"</formula>
    </cfRule>
    <cfRule type="cellIs" dxfId="223" priority="227" operator="equal">
      <formula>"CUMPLIDA"</formula>
    </cfRule>
    <cfRule type="cellIs" dxfId="222" priority="228" operator="equal">
      <formula>"VENCIDA"</formula>
    </cfRule>
  </conditionalFormatting>
  <conditionalFormatting sqref="X207">
    <cfRule type="cellIs" dxfId="221" priority="220" operator="equal">
      <formula>"EN TERMINO"</formula>
    </cfRule>
    <cfRule type="cellIs" dxfId="220" priority="221" operator="equal">
      <formula>"CUMPLIDA"</formula>
    </cfRule>
    <cfRule type="cellIs" dxfId="219" priority="222" operator="equal">
      <formula>"VENCIDA"</formula>
    </cfRule>
  </conditionalFormatting>
  <conditionalFormatting sqref="X204">
    <cfRule type="cellIs" dxfId="218" priority="217" operator="equal">
      <formula>"EN TERMINO"</formula>
    </cfRule>
    <cfRule type="cellIs" dxfId="217" priority="218" operator="equal">
      <formula>"CUMPLIDA"</formula>
    </cfRule>
    <cfRule type="cellIs" dxfId="216" priority="219" operator="equal">
      <formula>"VENCIDA"</formula>
    </cfRule>
  </conditionalFormatting>
  <conditionalFormatting sqref="X209">
    <cfRule type="cellIs" dxfId="215" priority="214" operator="equal">
      <formula>"EN TERMINO"</formula>
    </cfRule>
    <cfRule type="cellIs" dxfId="214" priority="215" operator="equal">
      <formula>"CUMPLIDA"</formula>
    </cfRule>
    <cfRule type="cellIs" dxfId="213" priority="216" operator="equal">
      <formula>"VENCIDA"</formula>
    </cfRule>
  </conditionalFormatting>
  <conditionalFormatting sqref="X164">
    <cfRule type="cellIs" dxfId="212" priority="208" operator="equal">
      <formula>"EN TERMINO"</formula>
    </cfRule>
    <cfRule type="cellIs" dxfId="211" priority="209" operator="equal">
      <formula>"CUMPLIDA"</formula>
    </cfRule>
    <cfRule type="cellIs" dxfId="210" priority="210" operator="equal">
      <formula>"VENCIDA"</formula>
    </cfRule>
  </conditionalFormatting>
  <conditionalFormatting sqref="X163">
    <cfRule type="cellIs" dxfId="209" priority="211" operator="equal">
      <formula>"EN TERMINO"</formula>
    </cfRule>
    <cfRule type="cellIs" dxfId="208" priority="212" operator="equal">
      <formula>"CUMPLIDA"</formula>
    </cfRule>
    <cfRule type="cellIs" dxfId="207" priority="213" operator="equal">
      <formula>"VENCIDA"</formula>
    </cfRule>
  </conditionalFormatting>
  <conditionalFormatting sqref="X105">
    <cfRule type="cellIs" dxfId="206" priority="205" operator="equal">
      <formula>"EN TERMINO"</formula>
    </cfRule>
    <cfRule type="cellIs" dxfId="205" priority="206" operator="equal">
      <formula>"CUMPLIDA"</formula>
    </cfRule>
    <cfRule type="cellIs" dxfId="204" priority="207" operator="equal">
      <formula>"VENCIDA"</formula>
    </cfRule>
  </conditionalFormatting>
  <conditionalFormatting sqref="X107">
    <cfRule type="cellIs" dxfId="203" priority="202" operator="equal">
      <formula>"EN TERMINO"</formula>
    </cfRule>
    <cfRule type="cellIs" dxfId="202" priority="203" operator="equal">
      <formula>"CUMPLIDA"</formula>
    </cfRule>
    <cfRule type="cellIs" dxfId="201" priority="204" operator="equal">
      <formula>"VENCIDA"</formula>
    </cfRule>
  </conditionalFormatting>
  <conditionalFormatting sqref="X109">
    <cfRule type="cellIs" dxfId="200" priority="199" operator="equal">
      <formula>"EN TERMINO"</formula>
    </cfRule>
    <cfRule type="cellIs" dxfId="199" priority="200" operator="equal">
      <formula>"CUMPLIDA"</formula>
    </cfRule>
    <cfRule type="cellIs" dxfId="198" priority="201" operator="equal">
      <formula>"VENCIDA"</formula>
    </cfRule>
  </conditionalFormatting>
  <conditionalFormatting sqref="X112">
    <cfRule type="cellIs" dxfId="197" priority="196" operator="equal">
      <formula>"EN TERMINO"</formula>
    </cfRule>
    <cfRule type="cellIs" dxfId="196" priority="197" operator="equal">
      <formula>"CUMPLIDA"</formula>
    </cfRule>
    <cfRule type="cellIs" dxfId="195" priority="198" operator="equal">
      <formula>"VENCIDA"</formula>
    </cfRule>
  </conditionalFormatting>
  <conditionalFormatting sqref="X116">
    <cfRule type="cellIs" dxfId="194" priority="193" operator="equal">
      <formula>"EN TERMINO"</formula>
    </cfRule>
    <cfRule type="cellIs" dxfId="193" priority="194" operator="equal">
      <formula>"CUMPLIDA"</formula>
    </cfRule>
    <cfRule type="cellIs" dxfId="192" priority="195" operator="equal">
      <formula>"VENCIDA"</formula>
    </cfRule>
  </conditionalFormatting>
  <conditionalFormatting sqref="X111">
    <cfRule type="cellIs" dxfId="191" priority="190" operator="equal">
      <formula>"EN TERMINO"</formula>
    </cfRule>
    <cfRule type="cellIs" dxfId="190" priority="191" operator="equal">
      <formula>"CUMPLIDA"</formula>
    </cfRule>
    <cfRule type="cellIs" dxfId="189" priority="192" operator="equal">
      <formula>"VENCIDA"</formula>
    </cfRule>
  </conditionalFormatting>
  <conditionalFormatting sqref="X114">
    <cfRule type="cellIs" dxfId="188" priority="187" operator="equal">
      <formula>"EN TERMINO"</formula>
    </cfRule>
    <cfRule type="cellIs" dxfId="187" priority="188" operator="equal">
      <formula>"CUMPLIDA"</formula>
    </cfRule>
    <cfRule type="cellIs" dxfId="186" priority="189" operator="equal">
      <formula>"VENCIDA"</formula>
    </cfRule>
  </conditionalFormatting>
  <conditionalFormatting sqref="X115">
    <cfRule type="cellIs" dxfId="185" priority="184" operator="equal">
      <formula>"EN TERMINO"</formula>
    </cfRule>
    <cfRule type="cellIs" dxfId="184" priority="185" operator="equal">
      <formula>"CUMPLIDA"</formula>
    </cfRule>
    <cfRule type="cellIs" dxfId="183" priority="186" operator="equal">
      <formula>"VENCIDA"</formula>
    </cfRule>
  </conditionalFormatting>
  <conditionalFormatting sqref="X175">
    <cfRule type="cellIs" dxfId="182" priority="181" operator="equal">
      <formula>"EN TERMINO"</formula>
    </cfRule>
    <cfRule type="cellIs" dxfId="181" priority="182" operator="equal">
      <formula>"CUMPLIDA"</formula>
    </cfRule>
    <cfRule type="cellIs" dxfId="180" priority="183" operator="equal">
      <formula>"VENCIDA"</formula>
    </cfRule>
  </conditionalFormatting>
  <conditionalFormatting sqref="W184:X184">
    <cfRule type="cellIs" dxfId="179" priority="178" operator="equal">
      <formula>"EN TERMINO"</formula>
    </cfRule>
    <cfRule type="cellIs" dxfId="178" priority="179" operator="equal">
      <formula>"CUMPLIDA"</formula>
    </cfRule>
    <cfRule type="cellIs" dxfId="177" priority="180" operator="equal">
      <formula>"VENCIDA"</formula>
    </cfRule>
  </conditionalFormatting>
  <conditionalFormatting sqref="W185:X195">
    <cfRule type="cellIs" dxfId="176" priority="175" operator="equal">
      <formula>"EN TERMINO"</formula>
    </cfRule>
    <cfRule type="cellIs" dxfId="175" priority="176" operator="equal">
      <formula>"CUMPLIDA"</formula>
    </cfRule>
    <cfRule type="cellIs" dxfId="174" priority="177" operator="equal">
      <formula>"VENCIDA"</formula>
    </cfRule>
  </conditionalFormatting>
  <conditionalFormatting sqref="W196:X197">
    <cfRule type="cellIs" dxfId="173" priority="172" operator="equal">
      <formula>"EN TERMINO"</formula>
    </cfRule>
    <cfRule type="cellIs" dxfId="172" priority="173" operator="equal">
      <formula>"CUMPLIDA"</formula>
    </cfRule>
    <cfRule type="cellIs" dxfId="171" priority="174" operator="equal">
      <formula>"VENCIDA"</formula>
    </cfRule>
  </conditionalFormatting>
  <conditionalFormatting sqref="X55">
    <cfRule type="cellIs" dxfId="170" priority="169" operator="equal">
      <formula>"EN TERMINO"</formula>
    </cfRule>
    <cfRule type="cellIs" dxfId="169" priority="170" operator="equal">
      <formula>"CUMPLIDA"</formula>
    </cfRule>
    <cfRule type="cellIs" dxfId="168" priority="171" operator="equal">
      <formula>"VENCIDA"</formula>
    </cfRule>
  </conditionalFormatting>
  <conditionalFormatting sqref="W55">
    <cfRule type="cellIs" dxfId="167" priority="166" operator="equal">
      <formula>"EN TERMINO"</formula>
    </cfRule>
    <cfRule type="cellIs" dxfId="166" priority="167" operator="equal">
      <formula>"CUMPLIDA"</formula>
    </cfRule>
    <cfRule type="cellIs" dxfId="165" priority="168" operator="equal">
      <formula>"VENCIDA"</formula>
    </cfRule>
  </conditionalFormatting>
  <conditionalFormatting sqref="X56">
    <cfRule type="cellIs" dxfId="164" priority="163" operator="equal">
      <formula>"EN TERMINO"</formula>
    </cfRule>
    <cfRule type="cellIs" dxfId="163" priority="164" operator="equal">
      <formula>"CUMPLIDA"</formula>
    </cfRule>
    <cfRule type="cellIs" dxfId="162" priority="165" operator="equal">
      <formula>"VENCIDA"</formula>
    </cfRule>
  </conditionalFormatting>
  <conditionalFormatting sqref="X59">
    <cfRule type="cellIs" dxfId="161" priority="160" operator="equal">
      <formula>"EN TERMINO"</formula>
    </cfRule>
    <cfRule type="cellIs" dxfId="160" priority="161" operator="equal">
      <formula>"CUMPLIDA"</formula>
    </cfRule>
    <cfRule type="cellIs" dxfId="159" priority="162" operator="equal">
      <formula>"VENCIDA"</formula>
    </cfRule>
  </conditionalFormatting>
  <conditionalFormatting sqref="X62">
    <cfRule type="cellIs" dxfId="158" priority="157" operator="equal">
      <formula>"EN TERMINO"</formula>
    </cfRule>
    <cfRule type="cellIs" dxfId="157" priority="158" operator="equal">
      <formula>"CUMPLIDA"</formula>
    </cfRule>
    <cfRule type="cellIs" dxfId="156" priority="159" operator="equal">
      <formula>"VENCIDA"</formula>
    </cfRule>
  </conditionalFormatting>
  <conditionalFormatting sqref="X65">
    <cfRule type="cellIs" dxfId="155" priority="154" operator="equal">
      <formula>"EN TERMINO"</formula>
    </cfRule>
    <cfRule type="cellIs" dxfId="154" priority="155" operator="equal">
      <formula>"CUMPLIDA"</formula>
    </cfRule>
    <cfRule type="cellIs" dxfId="153" priority="156" operator="equal">
      <formula>"VENCIDA"</formula>
    </cfRule>
  </conditionalFormatting>
  <conditionalFormatting sqref="X68">
    <cfRule type="cellIs" dxfId="152" priority="151" operator="equal">
      <formula>"EN TERMINO"</formula>
    </cfRule>
    <cfRule type="cellIs" dxfId="151" priority="152" operator="equal">
      <formula>"CUMPLIDA"</formula>
    </cfRule>
    <cfRule type="cellIs" dxfId="150" priority="153" operator="equal">
      <formula>"VENCIDA"</formula>
    </cfRule>
  </conditionalFormatting>
  <conditionalFormatting sqref="X77">
    <cfRule type="cellIs" dxfId="149" priority="148" operator="equal">
      <formula>"EN TERMINO"</formula>
    </cfRule>
    <cfRule type="cellIs" dxfId="148" priority="149" operator="equal">
      <formula>"CUMPLIDA"</formula>
    </cfRule>
    <cfRule type="cellIs" dxfId="147" priority="150" operator="equal">
      <formula>"VENCIDA"</formula>
    </cfRule>
  </conditionalFormatting>
  <conditionalFormatting sqref="X78">
    <cfRule type="cellIs" dxfId="146" priority="145" operator="equal">
      <formula>"EN TERMINO"</formula>
    </cfRule>
    <cfRule type="cellIs" dxfId="145" priority="146" operator="equal">
      <formula>"CUMPLIDA"</formula>
    </cfRule>
    <cfRule type="cellIs" dxfId="144" priority="147" operator="equal">
      <formula>"VENCIDA"</formula>
    </cfRule>
  </conditionalFormatting>
  <conditionalFormatting sqref="X79">
    <cfRule type="cellIs" dxfId="143" priority="142" operator="equal">
      <formula>"EN TERMINO"</formula>
    </cfRule>
    <cfRule type="cellIs" dxfId="142" priority="143" operator="equal">
      <formula>"CUMPLIDA"</formula>
    </cfRule>
    <cfRule type="cellIs" dxfId="141" priority="144" operator="equal">
      <formula>"VENCIDA"</formula>
    </cfRule>
  </conditionalFormatting>
  <conditionalFormatting sqref="X80">
    <cfRule type="cellIs" dxfId="140" priority="139" operator="equal">
      <formula>"EN TERMINO"</formula>
    </cfRule>
    <cfRule type="cellIs" dxfId="139" priority="140" operator="equal">
      <formula>"CUMPLIDA"</formula>
    </cfRule>
    <cfRule type="cellIs" dxfId="138" priority="141" operator="equal">
      <formula>"VENCIDA"</formula>
    </cfRule>
  </conditionalFormatting>
  <conditionalFormatting sqref="X90">
    <cfRule type="cellIs" dxfId="137" priority="136" operator="equal">
      <formula>"EN TERMINO"</formula>
    </cfRule>
    <cfRule type="cellIs" dxfId="136" priority="137" operator="equal">
      <formula>"CUMPLIDA"</formula>
    </cfRule>
    <cfRule type="cellIs" dxfId="135" priority="138" operator="equal">
      <formula>"VENCIDA"</formula>
    </cfRule>
  </conditionalFormatting>
  <conditionalFormatting sqref="X91">
    <cfRule type="cellIs" dxfId="134" priority="133" operator="equal">
      <formula>"EN TERMINO"</formula>
    </cfRule>
    <cfRule type="cellIs" dxfId="133" priority="134" operator="equal">
      <formula>"CUMPLIDA"</formula>
    </cfRule>
    <cfRule type="cellIs" dxfId="132" priority="135" operator="equal">
      <formula>"VENCIDA"</formula>
    </cfRule>
  </conditionalFormatting>
  <conditionalFormatting sqref="X92">
    <cfRule type="cellIs" dxfId="131" priority="130" operator="equal">
      <formula>"EN TERMINO"</formula>
    </cfRule>
    <cfRule type="cellIs" dxfId="130" priority="131" operator="equal">
      <formula>"CUMPLIDA"</formula>
    </cfRule>
    <cfRule type="cellIs" dxfId="129" priority="132" operator="equal">
      <formula>"VENCIDA"</formula>
    </cfRule>
  </conditionalFormatting>
  <conditionalFormatting sqref="X93">
    <cfRule type="cellIs" dxfId="128" priority="127" operator="equal">
      <formula>"EN TERMINO"</formula>
    </cfRule>
    <cfRule type="cellIs" dxfId="127" priority="128" operator="equal">
      <formula>"CUMPLIDA"</formula>
    </cfRule>
    <cfRule type="cellIs" dxfId="126" priority="129" operator="equal">
      <formula>"VENCIDA"</formula>
    </cfRule>
  </conditionalFormatting>
  <conditionalFormatting sqref="X95">
    <cfRule type="cellIs" dxfId="125" priority="124" operator="equal">
      <formula>"EN TERMINO"</formula>
    </cfRule>
    <cfRule type="cellIs" dxfId="124" priority="125" operator="equal">
      <formula>"CUMPLIDA"</formula>
    </cfRule>
    <cfRule type="cellIs" dxfId="123" priority="126" operator="equal">
      <formula>"VENCIDA"</formula>
    </cfRule>
  </conditionalFormatting>
  <conditionalFormatting sqref="X98">
    <cfRule type="cellIs" dxfId="122" priority="121" operator="equal">
      <formula>"EN TERMINO"</formula>
    </cfRule>
    <cfRule type="cellIs" dxfId="121" priority="122" operator="equal">
      <formula>"CUMPLIDA"</formula>
    </cfRule>
    <cfRule type="cellIs" dxfId="120" priority="123" operator="equal">
      <formula>"VENCIDA"</formula>
    </cfRule>
  </conditionalFormatting>
  <conditionalFormatting sqref="X101">
    <cfRule type="cellIs" dxfId="119" priority="118" operator="equal">
      <formula>"EN TERMINO"</formula>
    </cfRule>
    <cfRule type="cellIs" dxfId="118" priority="119" operator="equal">
      <formula>"CUMPLIDA"</formula>
    </cfRule>
    <cfRule type="cellIs" dxfId="117" priority="120" operator="equal">
      <formula>"VENCIDA"</formula>
    </cfRule>
  </conditionalFormatting>
  <conditionalFormatting sqref="X131">
    <cfRule type="cellIs" dxfId="116" priority="115" operator="equal">
      <formula>"EN TERMINO"</formula>
    </cfRule>
    <cfRule type="cellIs" dxfId="115" priority="116" operator="equal">
      <formula>"CUMPLIDA"</formula>
    </cfRule>
    <cfRule type="cellIs" dxfId="114" priority="117" operator="equal">
      <formula>"VENCIDA"</formula>
    </cfRule>
  </conditionalFormatting>
  <conditionalFormatting sqref="W181:X181">
    <cfRule type="cellIs" dxfId="113" priority="100" operator="equal">
      <formula>"EN TERMINO"</formula>
    </cfRule>
    <cfRule type="cellIs" dxfId="112" priority="101" operator="equal">
      <formula>"CUMPLIDA"</formula>
    </cfRule>
    <cfRule type="cellIs" dxfId="111" priority="102" operator="equal">
      <formula>"VENCIDA"</formula>
    </cfRule>
  </conditionalFormatting>
  <conditionalFormatting sqref="X177">
    <cfRule type="cellIs" dxfId="110" priority="112" operator="equal">
      <formula>"EN TERMINO"</formula>
    </cfRule>
    <cfRule type="cellIs" dxfId="109" priority="113" operator="equal">
      <formula>"CUMPLIDA"</formula>
    </cfRule>
    <cfRule type="cellIs" dxfId="108" priority="114" operator="equal">
      <formula>"VENCIDA"</formula>
    </cfRule>
  </conditionalFormatting>
  <conditionalFormatting sqref="W203:X203">
    <cfRule type="cellIs" dxfId="107" priority="109" operator="equal">
      <formula>"EN TERMINO"</formula>
    </cfRule>
    <cfRule type="cellIs" dxfId="106" priority="110" operator="equal">
      <formula>"CUMPLIDA"</formula>
    </cfRule>
    <cfRule type="cellIs" dxfId="105" priority="111" operator="equal">
      <formula>"VENCIDA"</formula>
    </cfRule>
  </conditionalFormatting>
  <conditionalFormatting sqref="W198:X198">
    <cfRule type="cellIs" dxfId="104" priority="106" operator="equal">
      <formula>"EN TERMINO"</formula>
    </cfRule>
    <cfRule type="cellIs" dxfId="103" priority="107" operator="equal">
      <formula>"CUMPLIDA"</formula>
    </cfRule>
    <cfRule type="cellIs" dxfId="102" priority="108" operator="equal">
      <formula>"VENCIDA"</formula>
    </cfRule>
  </conditionalFormatting>
  <conditionalFormatting sqref="W183:X183">
    <cfRule type="cellIs" dxfId="101" priority="103" operator="equal">
      <formula>"EN TERMINO"</formula>
    </cfRule>
    <cfRule type="cellIs" dxfId="100" priority="104" operator="equal">
      <formula>"CUMPLIDA"</formula>
    </cfRule>
    <cfRule type="cellIs" dxfId="99" priority="105" operator="equal">
      <formula>"VENCIDA"</formula>
    </cfRule>
  </conditionalFormatting>
  <conditionalFormatting sqref="W171:X171">
    <cfRule type="cellIs" dxfId="98" priority="97" operator="equal">
      <formula>"EN TERMINO"</formula>
    </cfRule>
    <cfRule type="cellIs" dxfId="97" priority="98" operator="equal">
      <formula>"CUMPLIDA"</formula>
    </cfRule>
    <cfRule type="cellIs" dxfId="96" priority="99" operator="equal">
      <formula>"VENCIDA"</formula>
    </cfRule>
  </conditionalFormatting>
  <conditionalFormatting sqref="W167:X167">
    <cfRule type="cellIs" dxfId="95" priority="94" operator="equal">
      <formula>"EN TERMINO"</formula>
    </cfRule>
    <cfRule type="cellIs" dxfId="94" priority="95" operator="equal">
      <formula>"CUMPLIDA"</formula>
    </cfRule>
    <cfRule type="cellIs" dxfId="93" priority="96" operator="equal">
      <formula>"VENCIDA"</formula>
    </cfRule>
  </conditionalFormatting>
  <conditionalFormatting sqref="W118:X118">
    <cfRule type="cellIs" dxfId="92" priority="91" operator="equal">
      <formula>"EN TERMINO"</formula>
    </cfRule>
    <cfRule type="cellIs" dxfId="91" priority="92" operator="equal">
      <formula>"CUMPLIDA"</formula>
    </cfRule>
    <cfRule type="cellIs" dxfId="90" priority="93" operator="equal">
      <formula>"VENCIDA"</formula>
    </cfRule>
  </conditionalFormatting>
  <conditionalFormatting sqref="W104:X104">
    <cfRule type="cellIs" dxfId="89" priority="88" operator="equal">
      <formula>"EN TERMINO"</formula>
    </cfRule>
    <cfRule type="cellIs" dxfId="88" priority="89" operator="equal">
      <formula>"CUMPLIDA"</formula>
    </cfRule>
    <cfRule type="cellIs" dxfId="87" priority="90" operator="equal">
      <formula>"VENCIDA"</formula>
    </cfRule>
  </conditionalFormatting>
  <conditionalFormatting sqref="X137">
    <cfRule type="cellIs" dxfId="86" priority="85" operator="equal">
      <formula>"EN TERMINO"</formula>
    </cfRule>
    <cfRule type="cellIs" dxfId="85" priority="86" operator="equal">
      <formula>"CUMPLIDA"</formula>
    </cfRule>
    <cfRule type="cellIs" dxfId="84" priority="87" operator="equal">
      <formula>"VENCIDA"</formula>
    </cfRule>
  </conditionalFormatting>
  <conditionalFormatting sqref="X139">
    <cfRule type="cellIs" dxfId="83" priority="82" operator="equal">
      <formula>"EN TERMINO"</formula>
    </cfRule>
    <cfRule type="cellIs" dxfId="82" priority="83" operator="equal">
      <formula>"CUMPLIDA"</formula>
    </cfRule>
    <cfRule type="cellIs" dxfId="81" priority="84" operator="equal">
      <formula>"VENCIDA"</formula>
    </cfRule>
  </conditionalFormatting>
  <conditionalFormatting sqref="X81">
    <cfRule type="cellIs" dxfId="80" priority="79" operator="equal">
      <formula>"EN TERMINO"</formula>
    </cfRule>
    <cfRule type="cellIs" dxfId="79" priority="80" operator="equal">
      <formula>"CUMPLIDA"</formula>
    </cfRule>
    <cfRule type="cellIs" dxfId="78" priority="81" operator="equal">
      <formula>"VENCIDA"</formula>
    </cfRule>
  </conditionalFormatting>
  <conditionalFormatting sqref="W50:W54">
    <cfRule type="cellIs" dxfId="77" priority="76" operator="equal">
      <formula>"EN TERMINO"</formula>
    </cfRule>
    <cfRule type="cellIs" dxfId="76" priority="77" operator="equal">
      <formula>"CUMPLIDA"</formula>
    </cfRule>
    <cfRule type="cellIs" dxfId="75" priority="78" operator="equal">
      <formula>"VENCIDA"</formula>
    </cfRule>
  </conditionalFormatting>
  <conditionalFormatting sqref="X49">
    <cfRule type="cellIs" dxfId="74" priority="73" operator="equal">
      <formula>"EN TERMINO"</formula>
    </cfRule>
    <cfRule type="cellIs" dxfId="73" priority="74" operator="equal">
      <formula>"CUMPLIDA"</formula>
    </cfRule>
    <cfRule type="cellIs" dxfId="72" priority="75" operator="equal">
      <formula>"VENCIDA"</formula>
    </cfRule>
  </conditionalFormatting>
  <conditionalFormatting sqref="W49">
    <cfRule type="cellIs" dxfId="71" priority="70" operator="equal">
      <formula>"EN TERMINO"</formula>
    </cfRule>
    <cfRule type="cellIs" dxfId="70" priority="71" operator="equal">
      <formula>"CUMPLIDA"</formula>
    </cfRule>
    <cfRule type="cellIs" dxfId="69" priority="72" operator="equal">
      <formula>"VENCIDA"</formula>
    </cfRule>
  </conditionalFormatting>
  <conditionalFormatting sqref="X52">
    <cfRule type="cellIs" dxfId="68" priority="61" operator="equal">
      <formula>"EN TERMINO"</formula>
    </cfRule>
    <cfRule type="cellIs" dxfId="67" priority="62" operator="equal">
      <formula>"CUMPLIDA"</formula>
    </cfRule>
    <cfRule type="cellIs" dxfId="66" priority="63" operator="equal">
      <formula>"VENCIDA"</formula>
    </cfRule>
  </conditionalFormatting>
  <conditionalFormatting sqref="X50:X51">
    <cfRule type="cellIs" dxfId="65" priority="67" operator="equal">
      <formula>"EN TERMINO"</formula>
    </cfRule>
    <cfRule type="cellIs" dxfId="64" priority="68" operator="equal">
      <formula>"CUMPLIDA"</formula>
    </cfRule>
    <cfRule type="cellIs" dxfId="63" priority="69" operator="equal">
      <formula>"VENCIDA"</formula>
    </cfRule>
  </conditionalFormatting>
  <conditionalFormatting sqref="X54">
    <cfRule type="cellIs" dxfId="62" priority="64" operator="equal">
      <formula>"EN TERMINO"</formula>
    </cfRule>
    <cfRule type="cellIs" dxfId="61" priority="65" operator="equal">
      <formula>"CUMPLIDA"</formula>
    </cfRule>
    <cfRule type="cellIs" dxfId="60" priority="66" operator="equal">
      <formula>"VENCIDA"</formula>
    </cfRule>
  </conditionalFormatting>
  <conditionalFormatting sqref="X37">
    <cfRule type="cellIs" dxfId="59" priority="58" operator="equal">
      <formula>"EN TERMINO"</formula>
    </cfRule>
    <cfRule type="cellIs" dxfId="58" priority="59" operator="equal">
      <formula>"CUMPLIDA"</formula>
    </cfRule>
    <cfRule type="cellIs" dxfId="57" priority="60" operator="equal">
      <formula>"VENCIDA"</formula>
    </cfRule>
  </conditionalFormatting>
  <conditionalFormatting sqref="W37">
    <cfRule type="cellIs" dxfId="56" priority="55" operator="equal">
      <formula>"EN TERMINO"</formula>
    </cfRule>
    <cfRule type="cellIs" dxfId="55" priority="56" operator="equal">
      <formula>"CUMPLIDA"</formula>
    </cfRule>
    <cfRule type="cellIs" dxfId="54" priority="57" operator="equal">
      <formula>"VENCIDA"</formula>
    </cfRule>
  </conditionalFormatting>
  <conditionalFormatting sqref="X43">
    <cfRule type="cellIs" dxfId="53" priority="49" operator="equal">
      <formula>"EN TERMINO"</formula>
    </cfRule>
    <cfRule type="cellIs" dxfId="52" priority="50" operator="equal">
      <formula>"CUMPLIDA"</formula>
    </cfRule>
    <cfRule type="cellIs" dxfId="51" priority="51" operator="equal">
      <formula>"VENCIDA"</formula>
    </cfRule>
  </conditionalFormatting>
  <conditionalFormatting sqref="X38">
    <cfRule type="cellIs" dxfId="50" priority="52" operator="equal">
      <formula>"EN TERMINO"</formula>
    </cfRule>
    <cfRule type="cellIs" dxfId="49" priority="53" operator="equal">
      <formula>"CUMPLIDA"</formula>
    </cfRule>
    <cfRule type="cellIs" dxfId="48" priority="54" operator="equal">
      <formula>"VENCIDA"</formula>
    </cfRule>
  </conditionalFormatting>
  <conditionalFormatting sqref="X46">
    <cfRule type="cellIs" dxfId="47" priority="46" operator="equal">
      <formula>"EN TERMINO"</formula>
    </cfRule>
    <cfRule type="cellIs" dxfId="46" priority="47" operator="equal">
      <formula>"CUMPLIDA"</formula>
    </cfRule>
    <cfRule type="cellIs" dxfId="45" priority="48" operator="equal">
      <formula>"VENCIDA"</formula>
    </cfRule>
  </conditionalFormatting>
  <conditionalFormatting sqref="X39">
    <cfRule type="cellIs" dxfId="44" priority="43" operator="equal">
      <formula>"EN TERMINO"</formula>
    </cfRule>
    <cfRule type="cellIs" dxfId="43" priority="44" operator="equal">
      <formula>"CUMPLIDA"</formula>
    </cfRule>
    <cfRule type="cellIs" dxfId="42" priority="45" operator="equal">
      <formula>"VENCIDA"</formula>
    </cfRule>
  </conditionalFormatting>
  <conditionalFormatting sqref="X23">
    <cfRule type="cellIs" dxfId="41" priority="40" operator="equal">
      <formula>"EN TERMINO"</formula>
    </cfRule>
    <cfRule type="cellIs" dxfId="40" priority="41" operator="equal">
      <formula>"CUMPLIDA"</formula>
    </cfRule>
    <cfRule type="cellIs" dxfId="39" priority="42" operator="equal">
      <formula>"VENCIDA"</formula>
    </cfRule>
  </conditionalFormatting>
  <conditionalFormatting sqref="W23">
    <cfRule type="cellIs" dxfId="38" priority="37" operator="equal">
      <formula>"EN TERMINO"</formula>
    </cfRule>
    <cfRule type="cellIs" dxfId="37" priority="38" operator="equal">
      <formula>"CUMPLIDA"</formula>
    </cfRule>
    <cfRule type="cellIs" dxfId="36" priority="39" operator="equal">
      <formula>"VENCIDA"</formula>
    </cfRule>
  </conditionalFormatting>
  <conditionalFormatting sqref="X10 X13:X22 W11:W22">
    <cfRule type="cellIs" dxfId="35" priority="34" operator="equal">
      <formula>"EN TERMINO"</formula>
    </cfRule>
    <cfRule type="cellIs" dxfId="34" priority="35" operator="equal">
      <formula>"CUMPLIDA"</formula>
    </cfRule>
    <cfRule type="cellIs" dxfId="33" priority="36" operator="equal">
      <formula>"VENCIDA"</formula>
    </cfRule>
  </conditionalFormatting>
  <conditionalFormatting sqref="W10">
    <cfRule type="cellIs" dxfId="32" priority="31" operator="equal">
      <formula>"EN TERMINO"</formula>
    </cfRule>
    <cfRule type="cellIs" dxfId="31" priority="32" operator="equal">
      <formula>"CUMPLIDA"</formula>
    </cfRule>
    <cfRule type="cellIs" dxfId="30" priority="33" operator="equal">
      <formula>"VENCIDA"</formula>
    </cfRule>
  </conditionalFormatting>
  <conditionalFormatting sqref="X11:X12">
    <cfRule type="cellIs" dxfId="29" priority="28" operator="equal">
      <formula>"EN TERMINO"</formula>
    </cfRule>
    <cfRule type="cellIs" dxfId="28" priority="29" operator="equal">
      <formula>"CUMPLIDA"</formula>
    </cfRule>
    <cfRule type="cellIs" dxfId="27" priority="30" operator="equal">
      <formula>"VENCIDA"</formula>
    </cfRule>
  </conditionalFormatting>
  <conditionalFormatting sqref="X168">
    <cfRule type="cellIs" dxfId="26" priority="25" operator="equal">
      <formula>"EN TERMINO"</formula>
    </cfRule>
    <cfRule type="cellIs" dxfId="25" priority="26" operator="equal">
      <formula>"CUMPLIDA"</formula>
    </cfRule>
    <cfRule type="cellIs" dxfId="24" priority="27" operator="equal">
      <formula>"VENCIDA"</formula>
    </cfRule>
  </conditionalFormatting>
  <conditionalFormatting sqref="W172:W173">
    <cfRule type="cellIs" dxfId="23" priority="22" operator="equal">
      <formula>"EN TERMINO"</formula>
    </cfRule>
    <cfRule type="cellIs" dxfId="22" priority="23" operator="equal">
      <formula>"CUMPLIDA"</formula>
    </cfRule>
    <cfRule type="cellIs" dxfId="21" priority="24" operator="equal">
      <formula>"VENCIDA"</formula>
    </cfRule>
  </conditionalFormatting>
  <conditionalFormatting sqref="X172">
    <cfRule type="cellIs" dxfId="20" priority="19" operator="equal">
      <formula>"EN TERMINO"</formula>
    </cfRule>
    <cfRule type="cellIs" dxfId="19" priority="20" operator="equal">
      <formula>"CUMPLIDA"</formula>
    </cfRule>
    <cfRule type="cellIs" dxfId="18" priority="21" operator="equal">
      <formula>"VENCIDA"</formula>
    </cfRule>
  </conditionalFormatting>
  <conditionalFormatting sqref="W75:W76">
    <cfRule type="cellIs" dxfId="17" priority="16" operator="equal">
      <formula>"EN TERMINO"</formula>
    </cfRule>
    <cfRule type="cellIs" dxfId="16" priority="17" operator="equal">
      <formula>"CUMPLIDA"</formula>
    </cfRule>
    <cfRule type="cellIs" dxfId="15" priority="18" operator="equal">
      <formula>"VENCIDA"</formula>
    </cfRule>
  </conditionalFormatting>
  <conditionalFormatting sqref="X75">
    <cfRule type="cellIs" dxfId="14" priority="13" operator="equal">
      <formula>"EN TERMINO"</formula>
    </cfRule>
    <cfRule type="cellIs" dxfId="13" priority="14" operator="equal">
      <formula>"CUMPLIDA"</formula>
    </cfRule>
    <cfRule type="cellIs" dxfId="12" priority="15" operator="equal">
      <formula>"VENCIDA"</formula>
    </cfRule>
  </conditionalFormatting>
  <conditionalFormatting sqref="W71:W72">
    <cfRule type="cellIs" dxfId="11" priority="10" operator="equal">
      <formula>"EN TERMINO"</formula>
    </cfRule>
    <cfRule type="cellIs" dxfId="10" priority="11" operator="equal">
      <formula>"CUMPLIDA"</formula>
    </cfRule>
    <cfRule type="cellIs" dxfId="9" priority="12" operator="equal">
      <formula>"VENCIDA"</formula>
    </cfRule>
  </conditionalFormatting>
  <conditionalFormatting sqref="X71">
    <cfRule type="cellIs" dxfId="8" priority="7" operator="equal">
      <formula>"EN TERMINO"</formula>
    </cfRule>
    <cfRule type="cellIs" dxfId="7" priority="8" operator="equal">
      <formula>"CUMPLIDA"</formula>
    </cfRule>
    <cfRule type="cellIs" dxfId="6" priority="9" operator="equal">
      <formula>"VENCIDA"</formula>
    </cfRule>
  </conditionalFormatting>
  <conditionalFormatting sqref="W73:W74">
    <cfRule type="cellIs" dxfId="5" priority="4" operator="equal">
      <formula>"EN TERMINO"</formula>
    </cfRule>
    <cfRule type="cellIs" dxfId="4" priority="5" operator="equal">
      <formula>"CUMPLIDA"</formula>
    </cfRule>
    <cfRule type="cellIs" dxfId="3" priority="6" operator="equal">
      <formula>"VENCIDA"</formula>
    </cfRule>
  </conditionalFormatting>
  <conditionalFormatting sqref="X73">
    <cfRule type="cellIs" dxfId="2" priority="1" operator="equal">
      <formula>"EN TERMINO"</formula>
    </cfRule>
    <cfRule type="cellIs" dxfId="1" priority="2" operator="equal">
      <formula>"CUMPLIDA"</formula>
    </cfRule>
    <cfRule type="cellIs" dxfId="0" priority="3" operator="equal">
      <formula>"VENCIDA"</formula>
    </cfRule>
  </conditionalFormatting>
  <dataValidations count="11">
    <dataValidation type="date" allowBlank="1" showInputMessage="1" errorTitle="Entrada no válida" error="Por favor escriba una fecha válida (AAAA/MM/DD)" promptTitle="Ingrese una fecha (AAAA/MM/DD)" prompt=" Registre la FECHA PROGRAMADA para la terminación de la actividad. (FORMATO AAAA/MM/DD)" sqref="J71:J76">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H71:H76 H177:H180 H50:H54 H38 H41:H48 H207:H209 H81:H89">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G204:H204 I71:I76">
      <formula1>1900/1/1</formula1>
      <formula2>3000/1/1</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H186 G50:G54 G71:G76 G38 G81:G89 G28 G34 G207:G209 G184:G197 G24 G177:G180">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F177:F180 F207:F208 F50:F54 F184:F197 F204 F40 F81 F71:F76">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E177:E180 E207 E87:E89 E81:E83 E34 E71:E76 E50:E54 E204 F89 E36 E184:E197">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B184:B197 B131 B161:C161">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D75 D71 D73 D38 D50 D184:D197 D81:D89 C131">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K175:K180 K56:K79 K50:K54 K81:K89 K11:K22 K38 K24:K36 K211">
      <formula1>-2147483647</formula1>
      <formula2>2147483647</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A184:A197">
      <formula1>0</formula1>
      <formula2>9</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H184:H185 H187:H197">
      <formula1>-9223372036854770000</formula1>
      <formula2>9223372036854770000</formula2>
    </dataValidation>
  </dataValidations>
  <hyperlinks>
    <hyperlink ref="B137" location="_ftn1" display="_ftn1"/>
  </hyperlinks>
  <printOptions horizontalCentered="1"/>
  <pageMargins left="0.11811023622047245" right="0.11811023622047245" top="0.15748031496062992" bottom="0.15748031496062992" header="0.19685039370078741" footer="0.23622047244094491"/>
  <pageSetup paperSize="14" scale="41" orientation="landscape" r:id="rId1"/>
  <rowBreaks count="2" manualBreakCount="2">
    <brk id="92" max="16383" man="1"/>
    <brk id="17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
  <sheetViews>
    <sheetView workbookViewId="0">
      <selection activeCell="F20" sqref="F20"/>
    </sheetView>
  </sheetViews>
  <sheetFormatPr baseColWidth="10" defaultRowHeight="15"/>
  <cols>
    <col min="1" max="1" width="31.5703125" customWidth="1"/>
    <col min="2" max="2" width="17" customWidth="1"/>
    <col min="3" max="3" width="16" customWidth="1"/>
    <col min="7" max="7" width="8.85546875" customWidth="1"/>
    <col min="8" max="8" width="41.85546875" customWidth="1"/>
    <col min="9" max="9" width="12" customWidth="1"/>
    <col min="10" max="10" width="10.140625" customWidth="1"/>
    <col min="11" max="11" width="11" customWidth="1"/>
    <col min="20" max="20" width="32.5703125" customWidth="1"/>
  </cols>
  <sheetData>
    <row r="1" spans="1:18" ht="15.75" customHeight="1">
      <c r="A1" s="837" t="s">
        <v>692</v>
      </c>
      <c r="B1" s="838"/>
      <c r="C1" s="838"/>
      <c r="D1" s="838"/>
      <c r="E1" s="839"/>
      <c r="F1" s="17"/>
      <c r="H1" s="827" t="s">
        <v>692</v>
      </c>
      <c r="I1" s="828"/>
      <c r="J1" s="828"/>
      <c r="K1" s="828"/>
      <c r="L1" s="829"/>
    </row>
    <row r="2" spans="1:18" ht="15.75" customHeight="1">
      <c r="A2" s="830" t="s">
        <v>1889</v>
      </c>
      <c r="B2" s="831"/>
      <c r="C2" s="831"/>
      <c r="D2" s="831"/>
      <c r="E2" s="832"/>
      <c r="F2" s="17"/>
      <c r="H2" s="830" t="s">
        <v>1886</v>
      </c>
      <c r="I2" s="831"/>
      <c r="J2" s="831"/>
      <c r="K2" s="831"/>
      <c r="L2" s="832"/>
    </row>
    <row r="3" spans="1:18" ht="15.75" customHeight="1">
      <c r="A3" s="840" t="s">
        <v>1909</v>
      </c>
      <c r="B3" s="841"/>
      <c r="C3" s="841"/>
      <c r="D3" s="841"/>
      <c r="E3" s="842"/>
      <c r="F3" s="17"/>
      <c r="H3" s="830" t="s">
        <v>1909</v>
      </c>
      <c r="I3" s="831"/>
      <c r="J3" s="831"/>
      <c r="K3" s="831"/>
      <c r="L3" s="832"/>
    </row>
    <row r="4" spans="1:18" ht="15" customHeight="1">
      <c r="A4" s="844" t="s">
        <v>667</v>
      </c>
      <c r="B4" s="835" t="s">
        <v>354</v>
      </c>
      <c r="C4" s="835"/>
      <c r="D4" s="835"/>
      <c r="E4" s="836"/>
      <c r="F4" s="7"/>
      <c r="H4" s="833" t="s">
        <v>1887</v>
      </c>
      <c r="I4" s="835" t="s">
        <v>354</v>
      </c>
      <c r="J4" s="835"/>
      <c r="K4" s="835"/>
      <c r="L4" s="836"/>
    </row>
    <row r="5" spans="1:18" ht="26.25" thickBot="1">
      <c r="A5" s="845"/>
      <c r="B5" s="614" t="s">
        <v>356</v>
      </c>
      <c r="C5" s="614" t="s">
        <v>357</v>
      </c>
      <c r="D5" s="614" t="s">
        <v>358</v>
      </c>
      <c r="E5" s="615" t="s">
        <v>359</v>
      </c>
      <c r="F5" s="7"/>
      <c r="H5" s="834"/>
      <c r="I5" s="614" t="s">
        <v>357</v>
      </c>
      <c r="J5" s="614" t="s">
        <v>358</v>
      </c>
      <c r="K5" s="614" t="s">
        <v>356</v>
      </c>
      <c r="L5" s="615" t="s">
        <v>359</v>
      </c>
    </row>
    <row r="6" spans="1:18" ht="28.5" customHeight="1">
      <c r="A6" s="635" t="s">
        <v>1857</v>
      </c>
      <c r="B6" s="636">
        <f>DEFINITIVO!C437</f>
        <v>0</v>
      </c>
      <c r="C6" s="636">
        <f>DEFINITIVO!D437</f>
        <v>0</v>
      </c>
      <c r="D6" s="636">
        <f>DEFINITIVO!E437</f>
        <v>12</v>
      </c>
      <c r="E6" s="611">
        <f t="shared" ref="E6:E14" si="0">SUM(B6:D6)</f>
        <v>12</v>
      </c>
      <c r="F6" s="7"/>
      <c r="H6" s="616" t="s">
        <v>1076</v>
      </c>
      <c r="I6" s="617">
        <f ca="1">+DTT!I218</f>
        <v>91</v>
      </c>
      <c r="J6" s="617">
        <f ca="1">+DTT!I220</f>
        <v>27</v>
      </c>
      <c r="K6" s="617">
        <f ca="1">+DTT!I219</f>
        <v>3</v>
      </c>
      <c r="L6" s="611">
        <f ca="1">SUM(I6:K6)</f>
        <v>121</v>
      </c>
    </row>
    <row r="7" spans="1:18" ht="24" customHeight="1">
      <c r="A7" s="637" t="s">
        <v>1739</v>
      </c>
      <c r="B7" s="638">
        <f>DEFINITIVO!C438</f>
        <v>0</v>
      </c>
      <c r="C7" s="638">
        <f>DEFINITIVO!D438</f>
        <v>0</v>
      </c>
      <c r="D7" s="638">
        <f>DEFINITIVO!E438</f>
        <v>26</v>
      </c>
      <c r="E7" s="612">
        <f t="shared" si="0"/>
        <v>26</v>
      </c>
      <c r="F7" s="7"/>
      <c r="H7" s="618" t="s">
        <v>1880</v>
      </c>
      <c r="I7" s="619">
        <f ca="1">+DIFRA!I83</f>
        <v>19</v>
      </c>
      <c r="J7" s="619">
        <f ca="1">+DIFRA!I85</f>
        <v>15</v>
      </c>
      <c r="K7" s="619">
        <f ca="1">+DIFRA!I84</f>
        <v>0</v>
      </c>
      <c r="L7" s="612">
        <f t="shared" ref="L7:L15" ca="1" si="1">SUM(I7:K7)</f>
        <v>34</v>
      </c>
    </row>
    <row r="8" spans="1:18" ht="24" customHeight="1">
      <c r="A8" s="637" t="s">
        <v>1738</v>
      </c>
      <c r="B8" s="638">
        <f>DEFINITIVO!C439</f>
        <v>0</v>
      </c>
      <c r="C8" s="638">
        <f>DEFINITIVO!D439</f>
        <v>11</v>
      </c>
      <c r="D8" s="638">
        <f>DEFINITIVO!E439</f>
        <v>13</v>
      </c>
      <c r="E8" s="612">
        <f t="shared" si="0"/>
        <v>24</v>
      </c>
      <c r="F8" s="7"/>
      <c r="H8" s="618" t="s">
        <v>1452</v>
      </c>
      <c r="I8" s="619">
        <f ca="1">+SGRAL!I50</f>
        <v>3</v>
      </c>
      <c r="J8" s="619">
        <f ca="1">+SGRAL!I52</f>
        <v>26</v>
      </c>
      <c r="K8" s="619">
        <f ca="1">+SGRAL!I51</f>
        <v>0</v>
      </c>
      <c r="L8" s="612">
        <f t="shared" ca="1" si="1"/>
        <v>29</v>
      </c>
    </row>
    <row r="9" spans="1:18" ht="24" customHeight="1">
      <c r="A9" s="637" t="s">
        <v>1261</v>
      </c>
      <c r="B9" s="638">
        <f>DEFINITIVO!C440</f>
        <v>0</v>
      </c>
      <c r="C9" s="638">
        <f>DEFINITIVO!D440</f>
        <v>3</v>
      </c>
      <c r="D9" s="638">
        <f>DEFINITIVO!E440</f>
        <v>1</v>
      </c>
      <c r="E9" s="612">
        <f t="shared" si="0"/>
        <v>4</v>
      </c>
      <c r="H9" s="618" t="s">
        <v>548</v>
      </c>
      <c r="I9" s="619">
        <f ca="1">+SAF!I156</f>
        <v>48</v>
      </c>
      <c r="J9" s="619">
        <f ca="1">+SAF!I158</f>
        <v>11</v>
      </c>
      <c r="K9" s="619">
        <f ca="1">+SAF!I157</f>
        <v>0</v>
      </c>
      <c r="L9" s="612">
        <f t="shared" ca="1" si="1"/>
        <v>59</v>
      </c>
    </row>
    <row r="10" spans="1:18" ht="24" customHeight="1">
      <c r="A10" s="637" t="s">
        <v>693</v>
      </c>
      <c r="B10" s="638">
        <f>DEFINITIVO!C441</f>
        <v>0</v>
      </c>
      <c r="C10" s="638">
        <f>DEFINITIVO!D441</f>
        <v>42</v>
      </c>
      <c r="D10" s="638">
        <f>DEFINITIVO!E441</f>
        <v>0</v>
      </c>
      <c r="E10" s="612">
        <f t="shared" si="0"/>
        <v>42</v>
      </c>
      <c r="H10" s="618" t="s">
        <v>1881</v>
      </c>
      <c r="I10" s="619">
        <f ca="1">+INFORMÁTICA!I55</f>
        <v>6</v>
      </c>
      <c r="J10" s="619">
        <f ca="1">+INFORMÁTICA!I57</f>
        <v>26</v>
      </c>
      <c r="K10" s="619">
        <f ca="1">+INFORMÁTICA!I56</f>
        <v>0</v>
      </c>
      <c r="L10" s="612">
        <f t="shared" ca="1" si="1"/>
        <v>32</v>
      </c>
    </row>
    <row r="11" spans="1:18" ht="24" customHeight="1">
      <c r="A11" s="637" t="s">
        <v>365</v>
      </c>
      <c r="B11" s="638">
        <f>DEFINITIVO!C442</f>
        <v>0</v>
      </c>
      <c r="C11" s="638">
        <f>DEFINITIVO!D442</f>
        <v>28</v>
      </c>
      <c r="D11" s="638">
        <f>DEFINITIVO!E442</f>
        <v>0</v>
      </c>
      <c r="E11" s="612">
        <f t="shared" si="0"/>
        <v>28</v>
      </c>
      <c r="H11" s="618" t="s">
        <v>1882</v>
      </c>
      <c r="I11" s="619">
        <f ca="1">+OAJ!I80</f>
        <v>22</v>
      </c>
      <c r="J11" s="619">
        <f ca="1">+OAJ!I82</f>
        <v>3</v>
      </c>
      <c r="K11" s="619">
        <f ca="1">+OAJ!I81</f>
        <v>0</v>
      </c>
      <c r="L11" s="612">
        <f t="shared" ca="1" si="1"/>
        <v>25</v>
      </c>
    </row>
    <row r="12" spans="1:18" ht="24" customHeight="1">
      <c r="A12" s="637" t="s">
        <v>348</v>
      </c>
      <c r="B12" s="638">
        <f>DEFINITIVO!C443</f>
        <v>0</v>
      </c>
      <c r="C12" s="638">
        <f>DEFINITIVO!D443</f>
        <v>45</v>
      </c>
      <c r="D12" s="638">
        <f>DEFINITIVO!E443</f>
        <v>0</v>
      </c>
      <c r="E12" s="612">
        <f t="shared" si="0"/>
        <v>45</v>
      </c>
      <c r="H12" s="618" t="s">
        <v>1883</v>
      </c>
      <c r="I12" s="619">
        <f ca="1">+OAP!I58</f>
        <v>8</v>
      </c>
      <c r="J12" s="619">
        <f ca="1">+OAP!I60</f>
        <v>13</v>
      </c>
      <c r="K12" s="619">
        <f ca="1">+OAP!I59</f>
        <v>0</v>
      </c>
      <c r="L12" s="612">
        <f t="shared" ca="1" si="1"/>
        <v>21</v>
      </c>
    </row>
    <row r="13" spans="1:18" ht="24" customHeight="1">
      <c r="A13" s="637" t="s">
        <v>349</v>
      </c>
      <c r="B13" s="638">
        <f>DEFINITIVO!C444</f>
        <v>0</v>
      </c>
      <c r="C13" s="638">
        <f>DEFINITIVO!D444</f>
        <v>5</v>
      </c>
      <c r="D13" s="638">
        <f>DEFINITIVO!E444</f>
        <v>0</v>
      </c>
      <c r="E13" s="612">
        <f t="shared" si="0"/>
        <v>5</v>
      </c>
      <c r="H13" s="618" t="s">
        <v>1884</v>
      </c>
      <c r="I13" s="619">
        <f ca="1">+STH!I18</f>
        <v>1</v>
      </c>
      <c r="J13" s="619">
        <f ca="1">+STH!I20</f>
        <v>1</v>
      </c>
      <c r="K13" s="619">
        <f ca="1">+STH!I19</f>
        <v>0</v>
      </c>
      <c r="L13" s="612">
        <f t="shared" ca="1" si="1"/>
        <v>2</v>
      </c>
    </row>
    <row r="14" spans="1:18" ht="24" customHeight="1">
      <c r="A14" s="639" t="s">
        <v>350</v>
      </c>
      <c r="B14" s="638">
        <f>DEFINITIVO!C445</f>
        <v>0</v>
      </c>
      <c r="C14" s="638">
        <f>DEFINITIVO!D445</f>
        <v>4</v>
      </c>
      <c r="D14" s="638">
        <f>DEFINITIVO!E445</f>
        <v>0</v>
      </c>
      <c r="E14" s="612">
        <f t="shared" si="0"/>
        <v>4</v>
      </c>
      <c r="H14" s="618" t="s">
        <v>1888</v>
      </c>
      <c r="I14" s="619">
        <f ca="1">+REGULACIÓN!I24</f>
        <v>4</v>
      </c>
      <c r="J14" s="619">
        <f ca="1">+REGULACIÓN!I26</f>
        <v>0</v>
      </c>
      <c r="K14" s="619">
        <f ca="1">+REGULACIÓN!I25</f>
        <v>0</v>
      </c>
      <c r="L14" s="612">
        <f t="shared" ca="1" si="1"/>
        <v>4</v>
      </c>
    </row>
    <row r="15" spans="1:18" ht="24" customHeight="1" thickBot="1">
      <c r="A15" s="637" t="s">
        <v>351</v>
      </c>
      <c r="B15" s="638">
        <f>DEFINITIVO!C446</f>
        <v>0</v>
      </c>
      <c r="C15" s="638">
        <f>DEFINITIVO!D446</f>
        <v>1</v>
      </c>
      <c r="D15" s="638">
        <f>DEFINITIVO!E446</f>
        <v>1</v>
      </c>
      <c r="E15" s="612">
        <f t="shared" ref="E15:E20" si="2">SUM(B15:D15)</f>
        <v>2</v>
      </c>
      <c r="H15" s="620" t="s">
        <v>1885</v>
      </c>
      <c r="I15" s="621">
        <f ca="1">+OCI!I23</f>
        <v>2</v>
      </c>
      <c r="J15" s="621">
        <f ca="1">+OCI!I25</f>
        <v>0</v>
      </c>
      <c r="K15" s="621">
        <f ca="1">+OCI!I24</f>
        <v>0</v>
      </c>
      <c r="L15" s="613">
        <f t="shared" ca="1" si="1"/>
        <v>2</v>
      </c>
      <c r="R15" s="179"/>
    </row>
    <row r="16" spans="1:18" ht="24" customHeight="1">
      <c r="A16" s="637" t="s">
        <v>656</v>
      </c>
      <c r="B16" s="638">
        <f>DEFINITIVO!C447</f>
        <v>0</v>
      </c>
      <c r="C16" s="638">
        <f>DEFINITIVO!D447</f>
        <v>13</v>
      </c>
      <c r="D16" s="638">
        <f>DEFINITIVO!E447</f>
        <v>1</v>
      </c>
      <c r="E16" s="612">
        <f t="shared" si="2"/>
        <v>14</v>
      </c>
    </row>
    <row r="17" spans="1:5" ht="24" customHeight="1">
      <c r="A17" s="637" t="s">
        <v>3</v>
      </c>
      <c r="B17" s="638">
        <f>DEFINITIVO!C448</f>
        <v>0</v>
      </c>
      <c r="C17" s="638">
        <f>DEFINITIVO!D448</f>
        <v>4</v>
      </c>
      <c r="D17" s="638">
        <f>DEFINITIVO!E448</f>
        <v>0</v>
      </c>
      <c r="E17" s="612">
        <f t="shared" si="2"/>
        <v>4</v>
      </c>
    </row>
    <row r="18" spans="1:5" ht="24" customHeight="1">
      <c r="A18" s="637" t="s">
        <v>352</v>
      </c>
      <c r="B18" s="638">
        <f>DEFINITIVO!C449</f>
        <v>0</v>
      </c>
      <c r="C18" s="638">
        <f>DEFINITIVO!D449</f>
        <v>2</v>
      </c>
      <c r="D18" s="638">
        <f>DEFINITIVO!E449</f>
        <v>0</v>
      </c>
      <c r="E18" s="612">
        <f t="shared" si="2"/>
        <v>2</v>
      </c>
    </row>
    <row r="19" spans="1:5" ht="24" customHeight="1">
      <c r="A19" s="637" t="s">
        <v>313</v>
      </c>
      <c r="B19" s="638">
        <f>DEFINITIVO!C450</f>
        <v>0</v>
      </c>
      <c r="C19" s="638">
        <f>DEFINITIVO!D450</f>
        <v>2</v>
      </c>
      <c r="D19" s="638">
        <f>DEFINITIVO!E450</f>
        <v>0</v>
      </c>
      <c r="E19" s="612">
        <f t="shared" si="2"/>
        <v>2</v>
      </c>
    </row>
    <row r="20" spans="1:5" ht="24" customHeight="1" thickBot="1">
      <c r="A20" s="640" t="s">
        <v>353</v>
      </c>
      <c r="B20" s="641">
        <f>DEFINITIVO!C451</f>
        <v>0</v>
      </c>
      <c r="C20" s="641">
        <f>DEFINITIVO!D451</f>
        <v>4</v>
      </c>
      <c r="D20" s="641">
        <f>DEFINITIVO!E451</f>
        <v>0</v>
      </c>
      <c r="E20" s="613">
        <f t="shared" si="2"/>
        <v>4</v>
      </c>
    </row>
    <row r="21" spans="1:5" ht="24" customHeight="1" thickBot="1">
      <c r="A21" s="642" t="s">
        <v>344</v>
      </c>
      <c r="B21" s="643">
        <f>SUM(B6:B20)</f>
        <v>0</v>
      </c>
      <c r="C21" s="643">
        <f>SUM(C6:C20)</f>
        <v>164</v>
      </c>
      <c r="D21" s="643">
        <f>SUM(D6:D20)</f>
        <v>54</v>
      </c>
      <c r="E21" s="644">
        <f>SUM(E6:E20)</f>
        <v>218</v>
      </c>
    </row>
    <row r="22" spans="1:5">
      <c r="B22" s="501">
        <f>+B21/$E$21</f>
        <v>0</v>
      </c>
      <c r="C22" s="501">
        <f>+C21/$E$21</f>
        <v>0.75229357798165142</v>
      </c>
      <c r="D22" s="501">
        <f>+D21/$E$21</f>
        <v>0.24770642201834864</v>
      </c>
    </row>
    <row r="24" spans="1:5">
      <c r="A24" s="835" t="s">
        <v>696</v>
      </c>
      <c r="B24" s="835"/>
      <c r="C24" s="835"/>
      <c r="D24" s="835"/>
      <c r="E24" s="835"/>
    </row>
    <row r="25" spans="1:5">
      <c r="A25" s="843" t="s">
        <v>667</v>
      </c>
      <c r="B25" s="835" t="s">
        <v>355</v>
      </c>
      <c r="C25" s="835"/>
      <c r="D25" s="835"/>
      <c r="E25" s="835"/>
    </row>
    <row r="26" spans="1:5">
      <c r="A26" s="843"/>
      <c r="B26" s="18" t="s">
        <v>360</v>
      </c>
      <c r="C26" s="18" t="s">
        <v>361</v>
      </c>
      <c r="D26" s="18" t="s">
        <v>362</v>
      </c>
      <c r="E26" s="18" t="s">
        <v>363</v>
      </c>
    </row>
    <row r="27" spans="1:5" ht="27" customHeight="1">
      <c r="A27" s="9" t="s">
        <v>1857</v>
      </c>
      <c r="B27" s="8">
        <v>12</v>
      </c>
      <c r="C27" s="8">
        <v>0</v>
      </c>
      <c r="D27" s="8">
        <v>0</v>
      </c>
      <c r="E27" s="8">
        <v>0</v>
      </c>
    </row>
    <row r="28" spans="1:5" ht="17.25" customHeight="1">
      <c r="A28" s="9" t="s">
        <v>1739</v>
      </c>
      <c r="B28" s="8">
        <v>26</v>
      </c>
      <c r="C28" s="8">
        <v>12</v>
      </c>
      <c r="D28" s="8">
        <v>0</v>
      </c>
      <c r="E28" s="8">
        <v>0</v>
      </c>
    </row>
    <row r="29" spans="1:5" ht="17.25" customHeight="1">
      <c r="A29" s="9" t="s">
        <v>1738</v>
      </c>
      <c r="B29" s="8">
        <v>24</v>
      </c>
      <c r="C29" s="8">
        <v>4</v>
      </c>
      <c r="D29" s="8">
        <v>0</v>
      </c>
      <c r="E29" s="8">
        <v>0</v>
      </c>
    </row>
    <row r="30" spans="1:5" ht="17.25" customHeight="1">
      <c r="A30" s="9" t="s">
        <v>1261</v>
      </c>
      <c r="B30" s="8">
        <v>4</v>
      </c>
      <c r="C30" s="8">
        <v>0</v>
      </c>
      <c r="D30" s="8">
        <v>0</v>
      </c>
      <c r="E30" s="8">
        <v>0</v>
      </c>
    </row>
    <row r="31" spans="1:5" ht="17.25" customHeight="1">
      <c r="A31" s="9" t="s">
        <v>693</v>
      </c>
      <c r="B31" s="8">
        <v>42</v>
      </c>
      <c r="C31" s="8">
        <v>10</v>
      </c>
      <c r="D31" s="8">
        <v>1</v>
      </c>
      <c r="E31" s="8">
        <v>1</v>
      </c>
    </row>
    <row r="32" spans="1:5" ht="17.25" customHeight="1">
      <c r="A32" s="9" t="s">
        <v>365</v>
      </c>
      <c r="B32" s="8">
        <v>28</v>
      </c>
      <c r="C32" s="8">
        <v>11</v>
      </c>
      <c r="D32" s="8">
        <v>5</v>
      </c>
      <c r="E32" s="8">
        <v>0</v>
      </c>
    </row>
    <row r="33" spans="1:5" ht="17.25" customHeight="1">
      <c r="A33" s="9" t="s">
        <v>348</v>
      </c>
      <c r="B33" s="8">
        <v>45</v>
      </c>
      <c r="C33" s="8">
        <v>17</v>
      </c>
      <c r="D33" s="8">
        <v>0</v>
      </c>
      <c r="E33" s="8">
        <v>1</v>
      </c>
    </row>
    <row r="34" spans="1:5" ht="17.25" customHeight="1">
      <c r="A34" s="9" t="s">
        <v>349</v>
      </c>
      <c r="B34" s="8">
        <v>5</v>
      </c>
      <c r="C34" s="8">
        <v>1</v>
      </c>
      <c r="D34" s="8">
        <v>1</v>
      </c>
      <c r="E34" s="8">
        <v>1</v>
      </c>
    </row>
    <row r="35" spans="1:5" ht="17.25" customHeight="1">
      <c r="A35" s="10" t="s">
        <v>350</v>
      </c>
      <c r="B35" s="8">
        <v>4</v>
      </c>
      <c r="C35" s="8">
        <v>1</v>
      </c>
      <c r="D35" s="8">
        <v>1</v>
      </c>
      <c r="E35" s="8">
        <v>1</v>
      </c>
    </row>
    <row r="36" spans="1:5" ht="17.25" customHeight="1">
      <c r="A36" s="9" t="s">
        <v>351</v>
      </c>
      <c r="B36" s="8">
        <v>2</v>
      </c>
      <c r="C36" s="8">
        <v>0</v>
      </c>
      <c r="D36" s="8">
        <v>0</v>
      </c>
      <c r="E36" s="8">
        <v>0</v>
      </c>
    </row>
    <row r="37" spans="1:5" ht="17.25" customHeight="1">
      <c r="A37" s="9" t="s">
        <v>656</v>
      </c>
      <c r="B37" s="8">
        <v>14</v>
      </c>
      <c r="C37" s="8">
        <v>7</v>
      </c>
      <c r="D37" s="8">
        <v>0</v>
      </c>
      <c r="E37" s="8">
        <v>0</v>
      </c>
    </row>
    <row r="38" spans="1:5" ht="17.25" customHeight="1">
      <c r="A38" s="9" t="s">
        <v>3</v>
      </c>
      <c r="B38" s="8">
        <v>4</v>
      </c>
      <c r="C38" s="8">
        <v>2</v>
      </c>
      <c r="D38" s="8">
        <v>0</v>
      </c>
      <c r="E38" s="8">
        <v>0</v>
      </c>
    </row>
    <row r="39" spans="1:5" ht="17.25" customHeight="1">
      <c r="A39" s="9" t="s">
        <v>695</v>
      </c>
      <c r="B39" s="8">
        <v>2</v>
      </c>
      <c r="C39" s="8">
        <v>2</v>
      </c>
      <c r="D39" s="8">
        <v>0</v>
      </c>
      <c r="E39" s="8">
        <v>0</v>
      </c>
    </row>
    <row r="40" spans="1:5" ht="17.25" customHeight="1">
      <c r="A40" s="9" t="s">
        <v>313</v>
      </c>
      <c r="B40" s="8">
        <v>2</v>
      </c>
      <c r="C40" s="8">
        <v>0</v>
      </c>
      <c r="D40" s="8">
        <v>0</v>
      </c>
      <c r="E40" s="8">
        <v>0</v>
      </c>
    </row>
    <row r="41" spans="1:5" ht="17.25" customHeight="1">
      <c r="A41" s="9" t="s">
        <v>353</v>
      </c>
      <c r="B41" s="8">
        <v>4</v>
      </c>
      <c r="C41" s="8">
        <v>0</v>
      </c>
      <c r="D41" s="8">
        <v>0</v>
      </c>
      <c r="E41" s="8">
        <v>0</v>
      </c>
    </row>
    <row r="42" spans="1:5">
      <c r="A42" s="11" t="s">
        <v>344</v>
      </c>
      <c r="B42" s="12">
        <f>SUM(B27:B41)</f>
        <v>218</v>
      </c>
      <c r="C42" s="12">
        <f>SUM(C27:C41)</f>
        <v>67</v>
      </c>
      <c r="D42" s="12">
        <f>SUM(D27:D41)</f>
        <v>8</v>
      </c>
      <c r="E42" s="12">
        <f>SUM(E27:E41)</f>
        <v>4</v>
      </c>
    </row>
    <row r="102" spans="13:20">
      <c r="T102" t="s">
        <v>1060</v>
      </c>
    </row>
    <row r="103" spans="13:20" ht="90">
      <c r="M103">
        <v>1</v>
      </c>
      <c r="T103" s="179" t="s">
        <v>1303</v>
      </c>
    </row>
    <row r="104" spans="13:20" ht="77.25" customHeight="1">
      <c r="M104">
        <v>1</v>
      </c>
      <c r="T104" s="182" t="s">
        <v>1304</v>
      </c>
    </row>
  </sheetData>
  <mergeCells count="13">
    <mergeCell ref="A1:E1"/>
    <mergeCell ref="A2:E2"/>
    <mergeCell ref="A3:E3"/>
    <mergeCell ref="A25:A26"/>
    <mergeCell ref="B25:E25"/>
    <mergeCell ref="A24:E24"/>
    <mergeCell ref="A4:A5"/>
    <mergeCell ref="B4:E4"/>
    <mergeCell ref="H1:L1"/>
    <mergeCell ref="H2:L2"/>
    <mergeCell ref="H3:L3"/>
    <mergeCell ref="H4:H5"/>
    <mergeCell ref="I4:L4"/>
  </mergeCells>
  <printOptions horizontalCentered="1" verticalCentered="1"/>
  <pageMargins left="0.70866141732283472" right="0.70866141732283472"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9"/>
  <sheetViews>
    <sheetView view="pageBreakPreview" zoomScaleNormal="100" zoomScaleSheetLayoutView="100" workbookViewId="0">
      <selection activeCell="K8" sqref="K8"/>
    </sheetView>
  </sheetViews>
  <sheetFormatPr baseColWidth="10" defaultRowHeight="11.25"/>
  <cols>
    <col min="1" max="1" width="13.42578125" style="296" customWidth="1"/>
    <col min="2" max="2" width="18.140625" style="296" customWidth="1"/>
    <col min="3" max="3" width="63.28515625" style="296" customWidth="1"/>
    <col min="4" max="4" width="12.5703125" style="296" customWidth="1"/>
    <col min="5" max="5" width="8.42578125" style="296" customWidth="1"/>
    <col min="6" max="16384" width="11.42578125" style="296"/>
  </cols>
  <sheetData>
    <row r="1" spans="1:5" ht="16.5" customHeight="1">
      <c r="A1" s="847" t="s">
        <v>1920</v>
      </c>
      <c r="B1" s="847"/>
      <c r="C1" s="847"/>
      <c r="D1" s="847"/>
      <c r="E1" s="847"/>
    </row>
    <row r="2" spans="1:5" ht="15.75" customHeight="1">
      <c r="A2" s="847" t="s">
        <v>1910</v>
      </c>
      <c r="B2" s="847"/>
      <c r="C2" s="847"/>
      <c r="D2" s="847"/>
      <c r="E2" s="847"/>
    </row>
    <row r="3" spans="1:5" ht="42.75" customHeight="1">
      <c r="A3" s="297" t="s">
        <v>1438</v>
      </c>
      <c r="B3" s="297" t="s">
        <v>1439</v>
      </c>
      <c r="C3" s="297" t="s">
        <v>1440</v>
      </c>
      <c r="D3" s="297" t="s">
        <v>1441</v>
      </c>
      <c r="E3" s="297" t="s">
        <v>1442</v>
      </c>
    </row>
    <row r="4" spans="1:5" ht="16.5" customHeight="1">
      <c r="A4" s="846" t="s">
        <v>1648</v>
      </c>
      <c r="B4" s="846"/>
      <c r="C4" s="846"/>
      <c r="D4" s="846"/>
      <c r="E4" s="846"/>
    </row>
    <row r="5" spans="1:5" ht="72" customHeight="1">
      <c r="A5" s="630">
        <v>8</v>
      </c>
      <c r="B5" s="630" t="s">
        <v>1671</v>
      </c>
      <c r="C5" s="631" t="s">
        <v>1927</v>
      </c>
      <c r="D5" s="632">
        <v>43464</v>
      </c>
      <c r="E5" s="633">
        <v>0</v>
      </c>
    </row>
    <row r="6" spans="1:5" ht="36" customHeight="1">
      <c r="A6" s="297" t="s">
        <v>1438</v>
      </c>
      <c r="B6" s="297" t="s">
        <v>1439</v>
      </c>
      <c r="C6" s="297" t="s">
        <v>1440</v>
      </c>
      <c r="D6" s="297" t="s">
        <v>1441</v>
      </c>
      <c r="E6" s="297" t="s">
        <v>1442</v>
      </c>
    </row>
    <row r="7" spans="1:5" ht="12">
      <c r="A7" s="846" t="s">
        <v>1928</v>
      </c>
      <c r="B7" s="846"/>
      <c r="C7" s="846"/>
      <c r="D7" s="846"/>
      <c r="E7" s="846"/>
    </row>
    <row r="8" spans="1:5" ht="51" customHeight="1">
      <c r="A8" s="630">
        <v>2</v>
      </c>
      <c r="B8" s="634" t="s">
        <v>1076</v>
      </c>
      <c r="C8" s="634" t="s">
        <v>1929</v>
      </c>
      <c r="D8" s="632">
        <v>43465</v>
      </c>
      <c r="E8" s="633">
        <v>0.1</v>
      </c>
    </row>
    <row r="9" spans="1:5" ht="51" customHeight="1">
      <c r="A9" s="630">
        <v>8</v>
      </c>
      <c r="B9" s="634" t="s">
        <v>1076</v>
      </c>
      <c r="C9" s="634" t="s">
        <v>1930</v>
      </c>
      <c r="D9" s="632">
        <v>43465</v>
      </c>
      <c r="E9" s="633">
        <v>0.25</v>
      </c>
    </row>
  </sheetData>
  <mergeCells count="4">
    <mergeCell ref="A7:E7"/>
    <mergeCell ref="A1:E1"/>
    <mergeCell ref="A2:E2"/>
    <mergeCell ref="A4:E4"/>
  </mergeCells>
  <pageMargins left="0.7" right="0.7" top="0.37" bottom="0.44" header="0.17" footer="0.17"/>
  <pageSetup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4"/>
  <sheetViews>
    <sheetView zoomScale="70" zoomScaleNormal="70" workbookViewId="0">
      <selection activeCell="D12" sqref="D12"/>
    </sheetView>
  </sheetViews>
  <sheetFormatPr baseColWidth="10" defaultRowHeight="15"/>
  <cols>
    <col min="1" max="1" width="11.7109375" customWidth="1"/>
    <col min="2" max="2" width="59.28515625" customWidth="1"/>
    <col min="3" max="3" width="13.85546875" customWidth="1"/>
    <col min="4" max="4" width="24" customWidth="1"/>
    <col min="5" max="5" width="28.85546875" customWidth="1"/>
    <col min="6" max="6" width="41.5703125" customWidth="1"/>
    <col min="7" max="7" width="14.28515625" customWidth="1"/>
    <col min="8" max="9" width="14.85546875" customWidth="1"/>
    <col min="10" max="10" width="13.7109375" customWidth="1"/>
    <col min="12" max="12" width="16.5703125" customWidth="1"/>
    <col min="13" max="13" width="17.42578125" customWidth="1"/>
    <col min="14" max="14" width="16.5703125" customWidth="1"/>
    <col min="15" max="15" width="21.5703125" hidden="1" customWidth="1"/>
    <col min="16" max="16" width="20.140625" hidden="1" customWidth="1"/>
    <col min="17" max="17" width="15.140625" hidden="1" customWidth="1"/>
    <col min="18" max="18" width="14.42578125" hidden="1" customWidth="1"/>
    <col min="19" max="19" width="10.85546875" hidden="1" customWidth="1"/>
    <col min="20" max="20" width="51.140625" customWidth="1"/>
    <col min="21" max="21" width="3.7109375" hidden="1" customWidth="1"/>
    <col min="22" max="22" width="3.85546875" hidden="1" customWidth="1"/>
    <col min="23" max="23" width="14" customWidth="1"/>
    <col min="24" max="24" width="13.28515625" customWidth="1"/>
  </cols>
  <sheetData>
    <row r="1" spans="1:24" s="31" customFormat="1" ht="18.75">
      <c r="A1" s="713" t="s">
        <v>0</v>
      </c>
      <c r="B1" s="714"/>
      <c r="C1" s="714"/>
      <c r="D1" s="714"/>
      <c r="E1" s="714"/>
      <c r="F1" s="714"/>
      <c r="G1" s="714"/>
      <c r="H1" s="714"/>
      <c r="I1" s="714"/>
      <c r="J1" s="714"/>
      <c r="K1" s="714"/>
      <c r="L1" s="714"/>
      <c r="M1" s="714"/>
      <c r="N1" s="714"/>
      <c r="O1" s="714"/>
      <c r="P1" s="714"/>
      <c r="Q1" s="714"/>
      <c r="R1" s="714"/>
      <c r="S1" s="714"/>
      <c r="T1" s="315" t="s">
        <v>1</v>
      </c>
      <c r="U1" s="316"/>
      <c r="V1" s="316"/>
      <c r="W1" s="317"/>
      <c r="X1" s="318"/>
    </row>
    <row r="2" spans="1:24" s="31" customFormat="1" ht="18.75">
      <c r="A2" s="715" t="s">
        <v>2</v>
      </c>
      <c r="B2" s="716"/>
      <c r="C2" s="716"/>
      <c r="D2" s="716"/>
      <c r="E2" s="716"/>
      <c r="F2" s="716"/>
      <c r="G2" s="716"/>
      <c r="H2" s="716"/>
      <c r="I2" s="716"/>
      <c r="J2" s="716"/>
      <c r="K2" s="716"/>
      <c r="L2" s="716"/>
      <c r="M2" s="716"/>
      <c r="N2" s="716"/>
      <c r="O2" s="716"/>
      <c r="P2" s="716"/>
      <c r="Q2" s="716"/>
      <c r="R2" s="716"/>
      <c r="S2" s="716"/>
      <c r="T2" s="319">
        <f ca="1">TODAY()</f>
        <v>43495</v>
      </c>
      <c r="U2" s="151"/>
      <c r="V2" s="151"/>
      <c r="W2" s="320"/>
      <c r="X2" s="321"/>
    </row>
    <row r="3" spans="1:24" s="31" customFormat="1" ht="18.75">
      <c r="A3" s="715" t="s">
        <v>4</v>
      </c>
      <c r="B3" s="716"/>
      <c r="C3" s="716"/>
      <c r="D3" s="716"/>
      <c r="E3" s="716"/>
      <c r="F3" s="716"/>
      <c r="G3" s="716"/>
      <c r="H3" s="716"/>
      <c r="I3" s="716"/>
      <c r="J3" s="716"/>
      <c r="K3" s="716"/>
      <c r="L3" s="716"/>
      <c r="M3" s="716"/>
      <c r="N3" s="716"/>
      <c r="O3" s="716"/>
      <c r="P3" s="716"/>
      <c r="Q3" s="716"/>
      <c r="R3" s="716"/>
      <c r="S3" s="716"/>
      <c r="T3" s="151"/>
      <c r="U3" s="151"/>
      <c r="V3" s="151"/>
      <c r="W3" s="320"/>
      <c r="X3" s="321"/>
    </row>
    <row r="4" spans="1:24" s="59" customFormat="1" ht="18.75">
      <c r="A4" s="717" t="s">
        <v>5</v>
      </c>
      <c r="B4" s="718"/>
      <c r="C4" s="718"/>
      <c r="D4" s="718"/>
      <c r="E4" s="718"/>
      <c r="F4" s="718"/>
      <c r="G4" s="718"/>
      <c r="H4" s="718"/>
      <c r="I4" s="718"/>
      <c r="J4" s="718"/>
      <c r="K4" s="718"/>
      <c r="L4" s="718"/>
      <c r="M4" s="718"/>
      <c r="N4" s="718"/>
      <c r="O4" s="718"/>
      <c r="P4" s="718"/>
      <c r="Q4" s="718"/>
      <c r="R4" s="718"/>
      <c r="S4" s="718"/>
      <c r="T4" s="322"/>
      <c r="U4" s="322"/>
      <c r="V4" s="322"/>
      <c r="W4" s="322"/>
      <c r="X4" s="323"/>
    </row>
    <row r="5" spans="1:24" s="59" customFormat="1" ht="29.25" customHeight="1">
      <c r="A5" s="719" t="s">
        <v>688</v>
      </c>
      <c r="B5" s="720"/>
      <c r="C5" s="720"/>
      <c r="D5" s="720"/>
      <c r="E5" s="720"/>
      <c r="F5" s="720"/>
      <c r="G5" s="720"/>
      <c r="H5" s="720"/>
      <c r="I5" s="720"/>
      <c r="J5" s="720"/>
      <c r="K5" s="720"/>
      <c r="L5" s="720"/>
      <c r="M5" s="720"/>
      <c r="N5" s="720"/>
      <c r="O5" s="720"/>
      <c r="P5" s="720"/>
      <c r="Q5" s="720"/>
      <c r="R5" s="720"/>
      <c r="S5" s="720"/>
      <c r="T5" s="720"/>
      <c r="U5" s="720"/>
      <c r="V5" s="720"/>
      <c r="W5" s="720"/>
      <c r="X5" s="721"/>
    </row>
    <row r="6" spans="1:24" s="59" customFormat="1" ht="21" customHeight="1">
      <c r="A6" s="722" t="s">
        <v>1737</v>
      </c>
      <c r="B6" s="723"/>
      <c r="C6" s="723"/>
      <c r="D6" s="723"/>
      <c r="E6" s="723"/>
      <c r="F6" s="723"/>
      <c r="G6" s="723"/>
      <c r="H6" s="723"/>
      <c r="I6" s="723"/>
      <c r="J6" s="723"/>
      <c r="K6" s="723"/>
      <c r="L6" s="723"/>
      <c r="M6" s="723"/>
      <c r="N6" s="723"/>
      <c r="O6" s="723"/>
      <c r="P6" s="723"/>
      <c r="Q6" s="723"/>
      <c r="R6" s="723"/>
      <c r="S6" s="723"/>
      <c r="T6" s="723"/>
      <c r="U6" s="723"/>
      <c r="V6" s="723"/>
      <c r="W6" s="723"/>
      <c r="X6" s="724"/>
    </row>
    <row r="7" spans="1:24" ht="32.25" customHeight="1">
      <c r="A7" s="693" t="s">
        <v>6</v>
      </c>
      <c r="B7" s="693" t="s">
        <v>7</v>
      </c>
      <c r="C7" s="693" t="s">
        <v>8</v>
      </c>
      <c r="D7" s="693" t="s">
        <v>9</v>
      </c>
      <c r="E7" s="693" t="s">
        <v>10</v>
      </c>
      <c r="F7" s="693" t="s">
        <v>11</v>
      </c>
      <c r="G7" s="693" t="s">
        <v>12</v>
      </c>
      <c r="H7" s="693" t="s">
        <v>13</v>
      </c>
      <c r="I7" s="693" t="s">
        <v>14</v>
      </c>
      <c r="J7" s="693" t="s">
        <v>15</v>
      </c>
      <c r="K7" s="693" t="s">
        <v>16</v>
      </c>
      <c r="L7" s="693" t="s">
        <v>17</v>
      </c>
      <c r="M7" s="693" t="s">
        <v>18</v>
      </c>
      <c r="N7" s="693" t="s">
        <v>19</v>
      </c>
      <c r="O7" s="693" t="s">
        <v>20</v>
      </c>
      <c r="P7" s="693" t="s">
        <v>21</v>
      </c>
      <c r="Q7" s="693" t="s">
        <v>22</v>
      </c>
      <c r="R7" s="697" t="s">
        <v>23</v>
      </c>
      <c r="S7" s="697"/>
      <c r="T7" s="693" t="s">
        <v>24</v>
      </c>
      <c r="U7" s="435"/>
      <c r="V7" s="435"/>
      <c r="W7" s="693" t="s">
        <v>25</v>
      </c>
      <c r="X7" s="693" t="s">
        <v>26</v>
      </c>
    </row>
    <row r="8" spans="1:24">
      <c r="A8" s="694"/>
      <c r="B8" s="694"/>
      <c r="C8" s="694"/>
      <c r="D8" s="694"/>
      <c r="E8" s="694"/>
      <c r="F8" s="694"/>
      <c r="G8" s="694"/>
      <c r="H8" s="694"/>
      <c r="I8" s="694"/>
      <c r="J8" s="694"/>
      <c r="K8" s="694"/>
      <c r="L8" s="694"/>
      <c r="M8" s="694"/>
      <c r="N8" s="694"/>
      <c r="O8" s="694"/>
      <c r="P8" s="694"/>
      <c r="Q8" s="694"/>
      <c r="R8" s="436" t="s">
        <v>27</v>
      </c>
      <c r="S8" s="436" t="s">
        <v>28</v>
      </c>
      <c r="T8" s="694"/>
      <c r="U8" s="437"/>
      <c r="V8" s="437"/>
      <c r="W8" s="694"/>
      <c r="X8" s="694"/>
    </row>
    <row r="9" spans="1:24">
      <c r="A9" s="514"/>
      <c r="B9" s="514"/>
      <c r="C9" s="514"/>
      <c r="D9" s="514"/>
      <c r="E9" s="514"/>
      <c r="F9" s="514"/>
      <c r="G9" s="514"/>
      <c r="H9" s="514"/>
      <c r="I9" s="514"/>
      <c r="J9" s="514"/>
      <c r="K9" s="514"/>
      <c r="L9" s="514"/>
      <c r="M9" s="514"/>
      <c r="N9" s="514"/>
      <c r="O9" s="514"/>
      <c r="P9" s="514"/>
      <c r="Q9" s="514"/>
      <c r="R9" s="436"/>
      <c r="S9" s="436"/>
      <c r="T9" s="514"/>
      <c r="U9" s="437"/>
      <c r="V9" s="437"/>
      <c r="W9" s="513"/>
      <c r="X9" s="513"/>
    </row>
    <row r="10" spans="1:24" s="540" customFormat="1" ht="33" customHeight="1">
      <c r="A10" s="537" t="s">
        <v>1807</v>
      </c>
      <c r="B10" s="403"/>
      <c r="C10" s="404"/>
      <c r="D10" s="403"/>
      <c r="E10" s="403"/>
      <c r="F10" s="405"/>
      <c r="G10" s="405"/>
      <c r="H10" s="405"/>
      <c r="I10" s="406"/>
      <c r="J10" s="406"/>
      <c r="K10" s="407"/>
      <c r="L10" s="408"/>
      <c r="M10" s="408"/>
      <c r="N10" s="538"/>
      <c r="O10" s="407"/>
      <c r="P10" s="407"/>
      <c r="Q10" s="407"/>
      <c r="R10" s="408"/>
      <c r="S10" s="408"/>
      <c r="T10" s="408"/>
      <c r="U10" s="408"/>
      <c r="V10" s="408"/>
      <c r="W10" s="408"/>
      <c r="X10" s="539"/>
    </row>
    <row r="11" spans="1:24" s="540" customFormat="1" ht="279.75" customHeight="1">
      <c r="A11" s="541">
        <v>1</v>
      </c>
      <c r="B11" s="378" t="s">
        <v>1849</v>
      </c>
      <c r="C11" s="548" t="s">
        <v>360</v>
      </c>
      <c r="D11" s="515" t="s">
        <v>1808</v>
      </c>
      <c r="E11" s="515" t="s">
        <v>1809</v>
      </c>
      <c r="F11" s="269" t="s">
        <v>1810</v>
      </c>
      <c r="G11" s="416" t="s">
        <v>1856</v>
      </c>
      <c r="H11" s="550">
        <v>5</v>
      </c>
      <c r="I11" s="551">
        <f>+DEFINITIVO!I11</f>
        <v>43388</v>
      </c>
      <c r="J11" s="551">
        <f>+DEFINITIVO!J11</f>
        <v>43480</v>
      </c>
      <c r="K11" s="552">
        <f>(+J11-I11)/7</f>
        <v>13.142857142857142</v>
      </c>
      <c r="L11" s="419" t="s">
        <v>1812</v>
      </c>
      <c r="M11" s="553">
        <f>+DEFINITIVO!M11</f>
        <v>0</v>
      </c>
      <c r="N11" s="554">
        <f>IF(M11/H11&gt;1,1,+M11/H11)</f>
        <v>0</v>
      </c>
      <c r="O11" s="552">
        <f>+K11*N11</f>
        <v>0</v>
      </c>
      <c r="P11" s="552">
        <f>IF(J11&lt;=$R$7,O11,0)</f>
        <v>0</v>
      </c>
      <c r="Q11" s="552">
        <f>IF($R$7&gt;=J11,K11,0)</f>
        <v>13.142857142857142</v>
      </c>
      <c r="R11" s="552"/>
      <c r="S11" s="553"/>
      <c r="T11" s="422" t="str">
        <f>+DEFINITIVO!T11</f>
        <v xml:space="preserve">DESEMPEÑO PLAN NACIONAL DE SEGURIDAD VIAL- PERIODO 2012-2017
</v>
      </c>
      <c r="U11" s="553">
        <f>IF(N11=100%,2,0)</f>
        <v>0</v>
      </c>
      <c r="V11" s="553">
        <f ca="1">IF(J11&lt;$T$2,0,1)</f>
        <v>0</v>
      </c>
      <c r="W11" s="553" t="str">
        <f t="shared" ref="W11:W22" ca="1" si="0">IF(U11+V11&gt;1,"CUMPLIDA",IF(V11=1,"EN TERMINO","VENCIDA"))</f>
        <v>VENCIDA</v>
      </c>
      <c r="X11" s="553" t="str">
        <f t="shared" ref="X11:X22" ca="1" si="1">IF(W11="CUMPLIDA","CUMPLIDA",IF(W11="EN TERMINO","EN TERMINO","VENCIDA"))</f>
        <v>VENCIDA</v>
      </c>
    </row>
    <row r="12" spans="1:24" s="540" customFormat="1" ht="224.25" customHeight="1">
      <c r="A12" s="541">
        <v>2</v>
      </c>
      <c r="B12" s="378" t="s">
        <v>1841</v>
      </c>
      <c r="C12" s="548" t="s">
        <v>360</v>
      </c>
      <c r="D12" s="515" t="s">
        <v>1813</v>
      </c>
      <c r="E12" s="515" t="s">
        <v>1814</v>
      </c>
      <c r="F12" s="269" t="s">
        <v>1815</v>
      </c>
      <c r="G12" s="269" t="s">
        <v>102</v>
      </c>
      <c r="H12" s="550">
        <v>1</v>
      </c>
      <c r="I12" s="551">
        <f>+DEFINITIVO!I12</f>
        <v>43388</v>
      </c>
      <c r="J12" s="551">
        <f>+DEFINITIVO!J12</f>
        <v>43480</v>
      </c>
      <c r="K12" s="552">
        <v>12</v>
      </c>
      <c r="L12" s="419" t="s">
        <v>1812</v>
      </c>
      <c r="M12" s="553">
        <f>+DEFINITIVO!M12</f>
        <v>0</v>
      </c>
      <c r="N12" s="554">
        <f>IF(M12/H12&gt;1,1,+M12/H12)</f>
        <v>0</v>
      </c>
      <c r="O12" s="552">
        <f>+K12*N12</f>
        <v>0</v>
      </c>
      <c r="P12" s="552">
        <f>IF(J12&lt;=$R$7,O12,0)</f>
        <v>0</v>
      </c>
      <c r="Q12" s="552">
        <f>IF($R$7&gt;=J12,K12,0)</f>
        <v>12</v>
      </c>
      <c r="R12" s="552"/>
      <c r="S12" s="553"/>
      <c r="T12" s="422" t="str">
        <f>+DEFINITIVO!T12</f>
        <v xml:space="preserve">DESEMPEÑO PLAN NACIONAL DE SEGURIDAD VIAL- PERIODO 2012-2017
</v>
      </c>
      <c r="U12" s="553">
        <f t="shared" ref="U12:U22" si="2">IF(N12=100%,2,0)</f>
        <v>0</v>
      </c>
      <c r="V12" s="553">
        <f t="shared" ref="V12:V22" ca="1" si="3">IF(J12&lt;$T$2,0,1)</f>
        <v>0</v>
      </c>
      <c r="W12" s="553" t="str">
        <f t="shared" ca="1" si="0"/>
        <v>VENCIDA</v>
      </c>
      <c r="X12" s="553" t="str">
        <f t="shared" ca="1" si="1"/>
        <v>VENCIDA</v>
      </c>
    </row>
    <row r="13" spans="1:24" s="540" customFormat="1" ht="216" customHeight="1">
      <c r="A13" s="541">
        <v>5</v>
      </c>
      <c r="B13" s="378" t="s">
        <v>1842</v>
      </c>
      <c r="C13" s="548" t="s">
        <v>360</v>
      </c>
      <c r="D13" s="515" t="s">
        <v>1816</v>
      </c>
      <c r="E13" s="515" t="s">
        <v>1817</v>
      </c>
      <c r="F13" s="269" t="s">
        <v>1818</v>
      </c>
      <c r="G13" s="269" t="s">
        <v>102</v>
      </c>
      <c r="H13" s="550">
        <v>4</v>
      </c>
      <c r="I13" s="551">
        <f>+DEFINITIVO!I13</f>
        <v>43403</v>
      </c>
      <c r="J13" s="551">
        <f>+DEFINITIVO!J13</f>
        <v>43707</v>
      </c>
      <c r="K13" s="552">
        <v>43</v>
      </c>
      <c r="L13" s="419" t="s">
        <v>1812</v>
      </c>
      <c r="M13" s="553">
        <f>+DEFINITIVO!M13</f>
        <v>0</v>
      </c>
      <c r="N13" s="554">
        <f>IF(M13/H13&gt;1,1,+M13/H13)</f>
        <v>0</v>
      </c>
      <c r="O13" s="552">
        <f>+K13*N13</f>
        <v>0</v>
      </c>
      <c r="P13" s="552">
        <f>IF(J13&lt;=$R$7,O13,0)</f>
        <v>0</v>
      </c>
      <c r="Q13" s="552">
        <f>IF($R$7&gt;=J13,K13,0)</f>
        <v>43</v>
      </c>
      <c r="R13" s="552"/>
      <c r="S13" s="553"/>
      <c r="T13" s="422" t="str">
        <f>+DEFINITIVO!T13</f>
        <v xml:space="preserve">DESEMPEÑO PLAN NACIONAL DE SEGURIDAD VIAL- PERIODO 2012-2017
</v>
      </c>
      <c r="U13" s="553">
        <f t="shared" si="2"/>
        <v>0</v>
      </c>
      <c r="V13" s="553">
        <f t="shared" ca="1" si="3"/>
        <v>1</v>
      </c>
      <c r="W13" s="553" t="str">
        <f t="shared" ca="1" si="0"/>
        <v>EN TERMINO</v>
      </c>
      <c r="X13" s="553" t="str">
        <f t="shared" ca="1" si="1"/>
        <v>EN TERMINO</v>
      </c>
    </row>
    <row r="14" spans="1:24" s="540" customFormat="1" ht="243.75" customHeight="1">
      <c r="A14" s="541">
        <v>6</v>
      </c>
      <c r="B14" s="378" t="s">
        <v>1843</v>
      </c>
      <c r="C14" s="548" t="s">
        <v>360</v>
      </c>
      <c r="D14" s="515" t="s">
        <v>1819</v>
      </c>
      <c r="E14" s="515" t="s">
        <v>1820</v>
      </c>
      <c r="F14" s="269" t="s">
        <v>1821</v>
      </c>
      <c r="G14" s="269" t="s">
        <v>102</v>
      </c>
      <c r="H14" s="550">
        <v>6</v>
      </c>
      <c r="I14" s="551">
        <f>+DEFINITIVO!I14</f>
        <v>43403</v>
      </c>
      <c r="J14" s="551">
        <f>+DEFINITIVO!J14</f>
        <v>43768</v>
      </c>
      <c r="K14" s="552">
        <v>52</v>
      </c>
      <c r="L14" s="419" t="s">
        <v>1812</v>
      </c>
      <c r="M14" s="553">
        <f>+DEFINITIVO!M14</f>
        <v>0</v>
      </c>
      <c r="N14" s="554">
        <f t="shared" ref="N14:N22" si="4">IF(M14/H14&gt;1,1,+M14/H14)</f>
        <v>0</v>
      </c>
      <c r="O14" s="552">
        <f t="shared" ref="O14:O22" si="5">+K14*N14</f>
        <v>0</v>
      </c>
      <c r="P14" s="552">
        <f t="shared" ref="P14:P22" si="6">IF(J14&lt;=$R$7,O14,0)</f>
        <v>0</v>
      </c>
      <c r="Q14" s="552">
        <f t="shared" ref="Q14:Q22" si="7">IF($R$7&gt;=J14,K14,0)</f>
        <v>52</v>
      </c>
      <c r="R14" s="552"/>
      <c r="S14" s="553"/>
      <c r="T14" s="422" t="str">
        <f>+DEFINITIVO!T14</f>
        <v xml:space="preserve">DESEMPEÑO PLAN NACIONAL DE SEGURIDAD VIAL- PERIODO 2012-2017
</v>
      </c>
      <c r="U14" s="553">
        <f t="shared" si="2"/>
        <v>0</v>
      </c>
      <c r="V14" s="553">
        <f t="shared" ca="1" si="3"/>
        <v>1</v>
      </c>
      <c r="W14" s="553" t="str">
        <f t="shared" ca="1" si="0"/>
        <v>EN TERMINO</v>
      </c>
      <c r="X14" s="553" t="str">
        <f t="shared" ca="1" si="1"/>
        <v>EN TERMINO</v>
      </c>
    </row>
    <row r="15" spans="1:24" s="540" customFormat="1" ht="387" customHeight="1">
      <c r="A15" s="541">
        <v>8</v>
      </c>
      <c r="B15" s="378" t="s">
        <v>1844</v>
      </c>
      <c r="C15" s="548" t="s">
        <v>360</v>
      </c>
      <c r="D15" s="515" t="s">
        <v>1822</v>
      </c>
      <c r="E15" s="515" t="s">
        <v>1823</v>
      </c>
      <c r="F15" s="269" t="s">
        <v>1853</v>
      </c>
      <c r="G15" s="269" t="s">
        <v>102</v>
      </c>
      <c r="H15" s="550">
        <v>2</v>
      </c>
      <c r="I15" s="551">
        <f>+DEFINITIVO!I15</f>
        <v>43388</v>
      </c>
      <c r="J15" s="551">
        <f>+DEFINITIVO!J15</f>
        <v>43692</v>
      </c>
      <c r="K15" s="552">
        <v>52</v>
      </c>
      <c r="L15" s="419" t="s">
        <v>1812</v>
      </c>
      <c r="M15" s="553">
        <f>+DEFINITIVO!M15</f>
        <v>0</v>
      </c>
      <c r="N15" s="554">
        <f t="shared" si="4"/>
        <v>0</v>
      </c>
      <c r="O15" s="552">
        <f t="shared" si="5"/>
        <v>0</v>
      </c>
      <c r="P15" s="552">
        <f t="shared" si="6"/>
        <v>0</v>
      </c>
      <c r="Q15" s="552">
        <f t="shared" si="7"/>
        <v>52</v>
      </c>
      <c r="R15" s="552"/>
      <c r="S15" s="553"/>
      <c r="T15" s="422" t="str">
        <f>+DEFINITIVO!T15</f>
        <v xml:space="preserve">DESEMPEÑO PLAN NACIONAL DE SEGURIDAD VIAL- PERIODO 2012-2017
</v>
      </c>
      <c r="U15" s="553">
        <f t="shared" si="2"/>
        <v>0</v>
      </c>
      <c r="V15" s="553">
        <f t="shared" ca="1" si="3"/>
        <v>1</v>
      </c>
      <c r="W15" s="553" t="str">
        <f t="shared" ca="1" si="0"/>
        <v>EN TERMINO</v>
      </c>
      <c r="X15" s="553" t="str">
        <f t="shared" ca="1" si="1"/>
        <v>EN TERMINO</v>
      </c>
    </row>
    <row r="16" spans="1:24" s="540" customFormat="1" ht="292.5" customHeight="1">
      <c r="A16" s="541">
        <v>9</v>
      </c>
      <c r="B16" s="378" t="s">
        <v>1850</v>
      </c>
      <c r="C16" s="548" t="s">
        <v>360</v>
      </c>
      <c r="D16" s="515" t="s">
        <v>1824</v>
      </c>
      <c r="E16" s="515" t="s">
        <v>1825</v>
      </c>
      <c r="F16" s="269" t="s">
        <v>1854</v>
      </c>
      <c r="G16" s="269" t="s">
        <v>102</v>
      </c>
      <c r="H16" s="550">
        <v>1</v>
      </c>
      <c r="I16" s="551">
        <f>+DEFINITIVO!I16</f>
        <v>43388</v>
      </c>
      <c r="J16" s="551">
        <f>+DEFINITIVO!J16</f>
        <v>43539</v>
      </c>
      <c r="K16" s="552">
        <v>20</v>
      </c>
      <c r="L16" s="419" t="s">
        <v>1812</v>
      </c>
      <c r="M16" s="553">
        <f>+DEFINITIVO!M16</f>
        <v>0</v>
      </c>
      <c r="N16" s="554">
        <f t="shared" si="4"/>
        <v>0</v>
      </c>
      <c r="O16" s="552">
        <f t="shared" si="5"/>
        <v>0</v>
      </c>
      <c r="P16" s="552">
        <f t="shared" si="6"/>
        <v>0</v>
      </c>
      <c r="Q16" s="552">
        <f t="shared" si="7"/>
        <v>20</v>
      </c>
      <c r="R16" s="552"/>
      <c r="S16" s="553"/>
      <c r="T16" s="422" t="str">
        <f>+DEFINITIVO!T16</f>
        <v xml:space="preserve">DESEMPEÑO PLAN NACIONAL DE SEGURIDAD VIAL- PERIODO 2012-2017
</v>
      </c>
      <c r="U16" s="553">
        <f t="shared" si="2"/>
        <v>0</v>
      </c>
      <c r="V16" s="553">
        <f t="shared" ca="1" si="3"/>
        <v>1</v>
      </c>
      <c r="W16" s="553" t="str">
        <f t="shared" ca="1" si="0"/>
        <v>EN TERMINO</v>
      </c>
      <c r="X16" s="553" t="str">
        <f t="shared" ca="1" si="1"/>
        <v>EN TERMINO</v>
      </c>
    </row>
    <row r="17" spans="1:24" s="540" customFormat="1" ht="344.25" customHeight="1">
      <c r="A17" s="541">
        <v>10</v>
      </c>
      <c r="B17" s="378" t="s">
        <v>1851</v>
      </c>
      <c r="C17" s="548" t="s">
        <v>360</v>
      </c>
      <c r="D17" s="515" t="s">
        <v>1826</v>
      </c>
      <c r="E17" s="515" t="s">
        <v>1827</v>
      </c>
      <c r="F17" s="269" t="s">
        <v>1828</v>
      </c>
      <c r="G17" s="269" t="s">
        <v>102</v>
      </c>
      <c r="H17" s="550">
        <v>5</v>
      </c>
      <c r="I17" s="551">
        <f>+DEFINITIVO!I17</f>
        <v>43393</v>
      </c>
      <c r="J17" s="551">
        <f>+DEFINITIVO!J17</f>
        <v>43697</v>
      </c>
      <c r="K17" s="552">
        <v>26</v>
      </c>
      <c r="L17" s="419" t="s">
        <v>1812</v>
      </c>
      <c r="M17" s="553">
        <f>+DEFINITIVO!M17</f>
        <v>0</v>
      </c>
      <c r="N17" s="554">
        <f t="shared" si="4"/>
        <v>0</v>
      </c>
      <c r="O17" s="552">
        <f t="shared" si="5"/>
        <v>0</v>
      </c>
      <c r="P17" s="552">
        <f t="shared" si="6"/>
        <v>0</v>
      </c>
      <c r="Q17" s="552">
        <f t="shared" si="7"/>
        <v>26</v>
      </c>
      <c r="R17" s="552"/>
      <c r="S17" s="553"/>
      <c r="T17" s="422" t="str">
        <f>+DEFINITIVO!T17</f>
        <v xml:space="preserve">DESEMPEÑO PLAN NACIONAL DE SEGURIDAD VIAL- PERIODO 2012-2017
</v>
      </c>
      <c r="U17" s="553">
        <f t="shared" si="2"/>
        <v>0</v>
      </c>
      <c r="V17" s="553">
        <f t="shared" ca="1" si="3"/>
        <v>1</v>
      </c>
      <c r="W17" s="553" t="str">
        <f t="shared" ca="1" si="0"/>
        <v>EN TERMINO</v>
      </c>
      <c r="X17" s="553" t="str">
        <f t="shared" ca="1" si="1"/>
        <v>EN TERMINO</v>
      </c>
    </row>
    <row r="18" spans="1:24" s="540" customFormat="1" ht="261.75" customHeight="1">
      <c r="A18" s="541">
        <v>11</v>
      </c>
      <c r="B18" s="378" t="s">
        <v>1845</v>
      </c>
      <c r="C18" s="548" t="s">
        <v>360</v>
      </c>
      <c r="D18" s="515" t="s">
        <v>1826</v>
      </c>
      <c r="E18" s="515" t="s">
        <v>1829</v>
      </c>
      <c r="F18" s="269" t="s">
        <v>1855</v>
      </c>
      <c r="G18" s="269" t="s">
        <v>102</v>
      </c>
      <c r="H18" s="550">
        <v>3</v>
      </c>
      <c r="I18" s="551">
        <f>+DEFINITIVO!I18</f>
        <v>43393</v>
      </c>
      <c r="J18" s="551">
        <f>+DEFINITIVO!J18</f>
        <v>43575</v>
      </c>
      <c r="K18" s="552">
        <v>26</v>
      </c>
      <c r="L18" s="419" t="s">
        <v>1812</v>
      </c>
      <c r="M18" s="553">
        <f>+DEFINITIVO!M18</f>
        <v>0</v>
      </c>
      <c r="N18" s="554">
        <f t="shared" si="4"/>
        <v>0</v>
      </c>
      <c r="O18" s="552">
        <f t="shared" si="5"/>
        <v>0</v>
      </c>
      <c r="P18" s="552">
        <f t="shared" si="6"/>
        <v>0</v>
      </c>
      <c r="Q18" s="552">
        <f t="shared" si="7"/>
        <v>26</v>
      </c>
      <c r="R18" s="552"/>
      <c r="S18" s="553"/>
      <c r="T18" s="422" t="str">
        <f>+DEFINITIVO!T18</f>
        <v xml:space="preserve">DESEMPEÑO PLAN NACIONAL DE SEGURIDAD VIAL- PERIODO 2012-2017
</v>
      </c>
      <c r="U18" s="553">
        <f t="shared" si="2"/>
        <v>0</v>
      </c>
      <c r="V18" s="553">
        <f t="shared" ca="1" si="3"/>
        <v>1</v>
      </c>
      <c r="W18" s="553" t="str">
        <f t="shared" ca="1" si="0"/>
        <v>EN TERMINO</v>
      </c>
      <c r="X18" s="553" t="str">
        <f t="shared" ca="1" si="1"/>
        <v>EN TERMINO</v>
      </c>
    </row>
    <row r="19" spans="1:24" s="540" customFormat="1" ht="400.5" customHeight="1">
      <c r="A19" s="541">
        <v>12</v>
      </c>
      <c r="B19" s="378" t="s">
        <v>1852</v>
      </c>
      <c r="C19" s="548" t="s">
        <v>360</v>
      </c>
      <c r="D19" s="515" t="s">
        <v>1826</v>
      </c>
      <c r="E19" s="515" t="s">
        <v>1830</v>
      </c>
      <c r="F19" s="269" t="s">
        <v>1831</v>
      </c>
      <c r="G19" s="269" t="s">
        <v>1832</v>
      </c>
      <c r="H19" s="550">
        <v>3</v>
      </c>
      <c r="I19" s="551">
        <f>+DEFINITIVO!I19</f>
        <v>43393</v>
      </c>
      <c r="J19" s="551">
        <f>+DEFINITIVO!J19</f>
        <v>43697</v>
      </c>
      <c r="K19" s="552">
        <v>43</v>
      </c>
      <c r="L19" s="419" t="s">
        <v>1812</v>
      </c>
      <c r="M19" s="553">
        <f>+DEFINITIVO!M19</f>
        <v>0</v>
      </c>
      <c r="N19" s="554">
        <f t="shared" si="4"/>
        <v>0</v>
      </c>
      <c r="O19" s="552">
        <f t="shared" si="5"/>
        <v>0</v>
      </c>
      <c r="P19" s="552">
        <f t="shared" si="6"/>
        <v>0</v>
      </c>
      <c r="Q19" s="552">
        <f t="shared" si="7"/>
        <v>43</v>
      </c>
      <c r="R19" s="552"/>
      <c r="S19" s="553"/>
      <c r="T19" s="422" t="str">
        <f>+DEFINITIVO!T19</f>
        <v xml:space="preserve">DESEMPEÑO PLAN NACIONAL DE SEGURIDAD VIAL- PERIODO 2012-2017
</v>
      </c>
      <c r="U19" s="553">
        <f t="shared" si="2"/>
        <v>0</v>
      </c>
      <c r="V19" s="553">
        <f t="shared" ca="1" si="3"/>
        <v>1</v>
      </c>
      <c r="W19" s="553" t="str">
        <f t="shared" ca="1" si="0"/>
        <v>EN TERMINO</v>
      </c>
      <c r="X19" s="553" t="str">
        <f t="shared" ca="1" si="1"/>
        <v>EN TERMINO</v>
      </c>
    </row>
    <row r="20" spans="1:24" s="540" customFormat="1" ht="273.75" customHeight="1">
      <c r="A20" s="541">
        <v>13</v>
      </c>
      <c r="B20" s="378" t="s">
        <v>1846</v>
      </c>
      <c r="C20" s="548" t="s">
        <v>360</v>
      </c>
      <c r="D20" s="515" t="s">
        <v>1833</v>
      </c>
      <c r="E20" s="515" t="s">
        <v>1834</v>
      </c>
      <c r="F20" s="269" t="s">
        <v>1835</v>
      </c>
      <c r="G20" s="269" t="s">
        <v>102</v>
      </c>
      <c r="H20" s="550">
        <v>2</v>
      </c>
      <c r="I20" s="551">
        <f>+DEFINITIVO!I20</f>
        <v>43449</v>
      </c>
      <c r="J20" s="551">
        <f>+DEFINITIVO!J20</f>
        <v>43539</v>
      </c>
      <c r="K20" s="552">
        <v>13</v>
      </c>
      <c r="L20" s="419" t="s">
        <v>1812</v>
      </c>
      <c r="M20" s="553">
        <f>+DEFINITIVO!M20</f>
        <v>0</v>
      </c>
      <c r="N20" s="554">
        <f t="shared" si="4"/>
        <v>0</v>
      </c>
      <c r="O20" s="552">
        <f t="shared" si="5"/>
        <v>0</v>
      </c>
      <c r="P20" s="552">
        <f t="shared" si="6"/>
        <v>0</v>
      </c>
      <c r="Q20" s="552">
        <f t="shared" si="7"/>
        <v>13</v>
      </c>
      <c r="R20" s="552"/>
      <c r="S20" s="553"/>
      <c r="T20" s="422" t="str">
        <f>+DEFINITIVO!T20</f>
        <v xml:space="preserve">DESEMPEÑO PLAN NACIONAL DE SEGURIDAD VIAL- PERIODO 2012-2017
</v>
      </c>
      <c r="U20" s="553">
        <f t="shared" si="2"/>
        <v>0</v>
      </c>
      <c r="V20" s="553">
        <f t="shared" ca="1" si="3"/>
        <v>1</v>
      </c>
      <c r="W20" s="553" t="str">
        <f t="shared" ca="1" si="0"/>
        <v>EN TERMINO</v>
      </c>
      <c r="X20" s="553" t="str">
        <f t="shared" ca="1" si="1"/>
        <v>EN TERMINO</v>
      </c>
    </row>
    <row r="21" spans="1:24" s="540" customFormat="1" ht="249.75" customHeight="1">
      <c r="A21" s="541">
        <v>23</v>
      </c>
      <c r="B21" s="378" t="s">
        <v>1847</v>
      </c>
      <c r="C21" s="548" t="s">
        <v>360</v>
      </c>
      <c r="D21" s="515" t="s">
        <v>1649</v>
      </c>
      <c r="E21" s="515" t="s">
        <v>1650</v>
      </c>
      <c r="F21" s="269" t="s">
        <v>1836</v>
      </c>
      <c r="G21" s="269" t="s">
        <v>1652</v>
      </c>
      <c r="H21" s="550">
        <v>4</v>
      </c>
      <c r="I21" s="551">
        <f>+DEFINITIVO!I21</f>
        <v>43342</v>
      </c>
      <c r="J21" s="551">
        <f>+DEFINITIVO!J21</f>
        <v>43646</v>
      </c>
      <c r="K21" s="552">
        <f>(+J21-I21)/7</f>
        <v>43.428571428571431</v>
      </c>
      <c r="L21" s="419" t="s">
        <v>1653</v>
      </c>
      <c r="M21" s="553">
        <f>+DEFINITIVO!M21</f>
        <v>0</v>
      </c>
      <c r="N21" s="554">
        <f t="shared" si="4"/>
        <v>0</v>
      </c>
      <c r="O21" s="552">
        <f t="shared" si="5"/>
        <v>0</v>
      </c>
      <c r="P21" s="552">
        <f t="shared" si="6"/>
        <v>0</v>
      </c>
      <c r="Q21" s="552">
        <f t="shared" si="7"/>
        <v>43.428571428571431</v>
      </c>
      <c r="R21" s="552"/>
      <c r="S21" s="553"/>
      <c r="T21" s="422" t="str">
        <f>+DEFINITIVO!T21</f>
        <v xml:space="preserve">DESEMPEÑO PLAN NACIONAL DE SEGURIDAD VIAL- PERIODO 2012-2017
</v>
      </c>
      <c r="U21" s="553">
        <f t="shared" si="2"/>
        <v>0</v>
      </c>
      <c r="V21" s="553">
        <f t="shared" ca="1" si="3"/>
        <v>1</v>
      </c>
      <c r="W21" s="553" t="str">
        <f t="shared" ca="1" si="0"/>
        <v>EN TERMINO</v>
      </c>
      <c r="X21" s="553" t="str">
        <f t="shared" ca="1" si="1"/>
        <v>EN TERMINO</v>
      </c>
    </row>
    <row r="22" spans="1:24" s="540" customFormat="1" ht="252" customHeight="1">
      <c r="A22" s="541">
        <v>24</v>
      </c>
      <c r="B22" s="378" t="s">
        <v>1848</v>
      </c>
      <c r="C22" s="548" t="s">
        <v>360</v>
      </c>
      <c r="D22" s="515" t="s">
        <v>1837</v>
      </c>
      <c r="E22" s="515" t="s">
        <v>1838</v>
      </c>
      <c r="F22" s="269" t="s">
        <v>1839</v>
      </c>
      <c r="G22" s="269" t="s">
        <v>102</v>
      </c>
      <c r="H22" s="550">
        <v>2</v>
      </c>
      <c r="I22" s="551">
        <f>+DEFINITIVO!I22</f>
        <v>43414</v>
      </c>
      <c r="J22" s="551">
        <f>+DEFINITIVO!J22</f>
        <v>43687</v>
      </c>
      <c r="K22" s="552">
        <v>16</v>
      </c>
      <c r="L22" s="419" t="s">
        <v>1812</v>
      </c>
      <c r="M22" s="553">
        <f>+DEFINITIVO!M22</f>
        <v>0</v>
      </c>
      <c r="N22" s="554">
        <f t="shared" si="4"/>
        <v>0</v>
      </c>
      <c r="O22" s="552">
        <f t="shared" si="5"/>
        <v>0</v>
      </c>
      <c r="P22" s="552">
        <f t="shared" si="6"/>
        <v>0</v>
      </c>
      <c r="Q22" s="552">
        <f t="shared" si="7"/>
        <v>16</v>
      </c>
      <c r="R22" s="552"/>
      <c r="S22" s="553"/>
      <c r="T22" s="422" t="str">
        <f>+DEFINITIVO!T22</f>
        <v xml:space="preserve">DESEMPEÑO PLAN NACIONAL DE SEGURIDAD VIAL- PERIODO 2012-2017
</v>
      </c>
      <c r="U22" s="553">
        <f t="shared" si="2"/>
        <v>0</v>
      </c>
      <c r="V22" s="553">
        <f t="shared" ca="1" si="3"/>
        <v>1</v>
      </c>
      <c r="W22" s="553" t="str">
        <f t="shared" ca="1" si="0"/>
        <v>EN TERMINO</v>
      </c>
      <c r="X22" s="553" t="str">
        <f t="shared" ca="1" si="1"/>
        <v>EN TERMINO</v>
      </c>
    </row>
    <row r="23" spans="1:24" s="31" customFormat="1" ht="33" customHeight="1">
      <c r="A23" s="197" t="s">
        <v>1648</v>
      </c>
      <c r="B23" s="197"/>
      <c r="C23" s="198"/>
      <c r="D23" s="197"/>
      <c r="E23" s="197"/>
      <c r="F23" s="199"/>
      <c r="G23" s="199"/>
      <c r="H23" s="199"/>
      <c r="I23" s="200"/>
      <c r="J23" s="200"/>
      <c r="K23" s="201"/>
      <c r="L23" s="202"/>
      <c r="M23" s="202"/>
      <c r="N23" s="203"/>
      <c r="O23" s="201"/>
      <c r="P23" s="201"/>
      <c r="Q23" s="201"/>
      <c r="R23" s="202"/>
      <c r="S23" s="202"/>
      <c r="T23" s="202"/>
      <c r="U23" s="202"/>
      <c r="V23" s="202"/>
      <c r="W23" s="202"/>
      <c r="X23" s="204"/>
    </row>
    <row r="24" spans="1:24" s="31" customFormat="1" ht="338.25" customHeight="1">
      <c r="A24" s="512">
        <v>3</v>
      </c>
      <c r="B24" s="398" t="s">
        <v>1707</v>
      </c>
      <c r="C24" s="523" t="s">
        <v>699</v>
      </c>
      <c r="D24" s="509" t="s">
        <v>1649</v>
      </c>
      <c r="E24" s="269" t="s">
        <v>1656</v>
      </c>
      <c r="F24" s="509" t="s">
        <v>1803</v>
      </c>
      <c r="G24" s="508" t="s">
        <v>1657</v>
      </c>
      <c r="H24" s="190">
        <v>2</v>
      </c>
      <c r="I24" s="191">
        <f>+DEFINITIVO!I26</f>
        <v>43344</v>
      </c>
      <c r="J24" s="191">
        <f>+DEFINITIVO!J26</f>
        <v>43544</v>
      </c>
      <c r="K24" s="192">
        <f t="shared" ref="K24:K36" si="8">(+J24-I24)/7</f>
        <v>28.571428571428573</v>
      </c>
      <c r="L24" s="341" t="s">
        <v>1658</v>
      </c>
      <c r="M24" s="511">
        <f>+DEFINITIVO!M26</f>
        <v>0</v>
      </c>
      <c r="N24" s="194">
        <f>IF(M24/H24&gt;1,1,+M24/H24)</f>
        <v>0</v>
      </c>
      <c r="O24" s="192">
        <f t="shared" ref="O24:O36" si="9">+K24*N24</f>
        <v>0</v>
      </c>
      <c r="P24" s="192">
        <f t="shared" ref="P24:P36" si="10">IF(J24&lt;=$R$7,O24,0)</f>
        <v>0</v>
      </c>
      <c r="Q24" s="192">
        <f t="shared" ref="Q24:Q36" si="11">IF($R$7&gt;=J24,K24,0)</f>
        <v>28.571428571428573</v>
      </c>
      <c r="R24" s="192"/>
      <c r="S24" s="511"/>
      <c r="T24" s="195" t="str">
        <f>+DEFINITIVO!T26</f>
        <v>ESTRATEGIA GEL - VIGENCIA 2017</v>
      </c>
      <c r="U24" s="511">
        <f t="shared" ref="U24:U36" si="12">IF(N24=100%,2,0)</f>
        <v>0</v>
      </c>
      <c r="V24" s="384">
        <f t="shared" ref="V24:V36" ca="1" si="13">IF(J24&lt;$T$2,0,1)</f>
        <v>1</v>
      </c>
      <c r="W24" s="511" t="str">
        <f t="shared" ref="W24:W36" ca="1" si="14">IF(U24+V24&gt;1,"CUMPLIDA",IF(V24=1,"EN TERMINO","VENCIDA"))</f>
        <v>EN TERMINO</v>
      </c>
      <c r="X24" s="511" t="str">
        <f t="shared" ref="X24:X36" ca="1" si="15">IF(W24="CUMPLIDA","CUMPLIDA",IF(W24="EN TERMINO","EN TERMINO","VENCIDA"))</f>
        <v>EN TERMINO</v>
      </c>
    </row>
    <row r="25" spans="1:24" s="31" customFormat="1" ht="333" customHeight="1">
      <c r="A25" s="510">
        <v>4</v>
      </c>
      <c r="B25" s="398" t="s">
        <v>1708</v>
      </c>
      <c r="C25" s="523" t="s">
        <v>1659</v>
      </c>
      <c r="D25" s="509" t="s">
        <v>1649</v>
      </c>
      <c r="E25" s="269" t="s">
        <v>1656</v>
      </c>
      <c r="F25" s="524" t="s">
        <v>1651</v>
      </c>
      <c r="G25" s="509" t="s">
        <v>1652</v>
      </c>
      <c r="H25" s="190">
        <v>3</v>
      </c>
      <c r="I25" s="191">
        <f>+DEFINITIVO!I27</f>
        <v>43346</v>
      </c>
      <c r="J25" s="191">
        <f>+DEFINITIVO!J27</f>
        <v>43524</v>
      </c>
      <c r="K25" s="192">
        <f t="shared" si="8"/>
        <v>25.428571428571427</v>
      </c>
      <c r="L25" s="511" t="s">
        <v>1660</v>
      </c>
      <c r="M25" s="511">
        <f>+DEFINITIVO!M27</f>
        <v>0</v>
      </c>
      <c r="N25" s="194">
        <f t="shared" ref="N25:N36" si="16">IF(M25/H25&gt;1,1,+M25/H25)</f>
        <v>0</v>
      </c>
      <c r="O25" s="192">
        <f t="shared" si="9"/>
        <v>0</v>
      </c>
      <c r="P25" s="192">
        <f t="shared" si="10"/>
        <v>0</v>
      </c>
      <c r="Q25" s="192">
        <f t="shared" si="11"/>
        <v>25.428571428571427</v>
      </c>
      <c r="R25" s="192"/>
      <c r="S25" s="511"/>
      <c r="T25" s="195" t="str">
        <f>+DEFINITIVO!T27</f>
        <v>ESTRATEGIA GEL - VIGENCIA 2017</v>
      </c>
      <c r="U25" s="511">
        <f t="shared" si="12"/>
        <v>0</v>
      </c>
      <c r="V25" s="384">
        <f t="shared" ca="1" si="13"/>
        <v>1</v>
      </c>
      <c r="W25" s="511" t="str">
        <f t="shared" ca="1" si="14"/>
        <v>EN TERMINO</v>
      </c>
      <c r="X25" s="511" t="str">
        <f t="shared" ca="1" si="15"/>
        <v>EN TERMINO</v>
      </c>
    </row>
    <row r="26" spans="1:24" s="31" customFormat="1" ht="408.75" customHeight="1">
      <c r="A26" s="510">
        <v>5</v>
      </c>
      <c r="B26" s="400" t="s">
        <v>1709</v>
      </c>
      <c r="C26" s="509" t="s">
        <v>1661</v>
      </c>
      <c r="D26" s="509" t="s">
        <v>1649</v>
      </c>
      <c r="E26" s="269" t="s">
        <v>1656</v>
      </c>
      <c r="F26" s="509" t="s">
        <v>1662</v>
      </c>
      <c r="G26" s="509" t="s">
        <v>1652</v>
      </c>
      <c r="H26" s="190">
        <v>3</v>
      </c>
      <c r="I26" s="191">
        <f>+DEFINITIVO!I28</f>
        <v>43302</v>
      </c>
      <c r="J26" s="191">
        <f>+DEFINITIVO!J28</f>
        <v>43666</v>
      </c>
      <c r="K26" s="192">
        <f t="shared" si="8"/>
        <v>52</v>
      </c>
      <c r="L26" s="525" t="s">
        <v>1663</v>
      </c>
      <c r="M26" s="511">
        <f>+DEFINITIVO!M28</f>
        <v>0</v>
      </c>
      <c r="N26" s="194">
        <f t="shared" si="16"/>
        <v>0</v>
      </c>
      <c r="O26" s="192">
        <f t="shared" si="9"/>
        <v>0</v>
      </c>
      <c r="P26" s="192">
        <f t="shared" si="10"/>
        <v>0</v>
      </c>
      <c r="Q26" s="192">
        <f t="shared" si="11"/>
        <v>52</v>
      </c>
      <c r="R26" s="192"/>
      <c r="S26" s="511"/>
      <c r="T26" s="195" t="str">
        <f>+DEFINITIVO!T28</f>
        <v>ESTRATEGIA GEL - VIGENCIA 2017</v>
      </c>
      <c r="U26" s="511">
        <f t="shared" si="12"/>
        <v>0</v>
      </c>
      <c r="V26" s="384">
        <f t="shared" ca="1" si="13"/>
        <v>1</v>
      </c>
      <c r="W26" s="511" t="str">
        <f t="shared" ca="1" si="14"/>
        <v>EN TERMINO</v>
      </c>
      <c r="X26" s="511" t="str">
        <f t="shared" ca="1" si="15"/>
        <v>EN TERMINO</v>
      </c>
    </row>
    <row r="27" spans="1:24" s="31" customFormat="1" ht="195">
      <c r="A27" s="510">
        <v>6</v>
      </c>
      <c r="B27" s="398" t="s">
        <v>1710</v>
      </c>
      <c r="C27" s="509" t="s">
        <v>1664</v>
      </c>
      <c r="D27" s="509" t="s">
        <v>1649</v>
      </c>
      <c r="E27" s="269" t="s">
        <v>1656</v>
      </c>
      <c r="F27" s="526" t="s">
        <v>1731</v>
      </c>
      <c r="G27" s="509" t="s">
        <v>1652</v>
      </c>
      <c r="H27" s="190">
        <v>4</v>
      </c>
      <c r="I27" s="191">
        <f>+DEFINITIVO!I29</f>
        <v>43342</v>
      </c>
      <c r="J27" s="191">
        <f>+DEFINITIVO!J29</f>
        <v>43666</v>
      </c>
      <c r="K27" s="192">
        <f t="shared" si="8"/>
        <v>46.285714285714285</v>
      </c>
      <c r="L27" s="511" t="s">
        <v>1660</v>
      </c>
      <c r="M27" s="511">
        <f>+DEFINITIVO!M29</f>
        <v>0</v>
      </c>
      <c r="N27" s="194">
        <f t="shared" si="16"/>
        <v>0</v>
      </c>
      <c r="O27" s="192">
        <f t="shared" si="9"/>
        <v>0</v>
      </c>
      <c r="P27" s="192">
        <f t="shared" si="10"/>
        <v>0</v>
      </c>
      <c r="Q27" s="192">
        <f t="shared" si="11"/>
        <v>46.285714285714285</v>
      </c>
      <c r="R27" s="192"/>
      <c r="S27" s="511"/>
      <c r="T27" s="195" t="str">
        <f>+DEFINITIVO!T29</f>
        <v>ESTRATEGIA GEL - VIGENCIA 2017</v>
      </c>
      <c r="U27" s="511">
        <f t="shared" si="12"/>
        <v>0</v>
      </c>
      <c r="V27" s="384">
        <f t="shared" ca="1" si="13"/>
        <v>1</v>
      </c>
      <c r="W27" s="511" t="str">
        <f t="shared" ca="1" si="14"/>
        <v>EN TERMINO</v>
      </c>
      <c r="X27" s="511" t="str">
        <f t="shared" ca="1" si="15"/>
        <v>EN TERMINO</v>
      </c>
    </row>
    <row r="28" spans="1:24" s="31" customFormat="1" ht="328.5" customHeight="1">
      <c r="A28" s="510">
        <v>7</v>
      </c>
      <c r="B28" s="398" t="s">
        <v>1711</v>
      </c>
      <c r="C28" s="509" t="s">
        <v>1665</v>
      </c>
      <c r="D28" s="509" t="s">
        <v>1649</v>
      </c>
      <c r="E28" s="269" t="s">
        <v>1656</v>
      </c>
      <c r="F28" s="526" t="s">
        <v>1732</v>
      </c>
      <c r="G28" s="508" t="s">
        <v>1666</v>
      </c>
      <c r="H28" s="190">
        <v>1</v>
      </c>
      <c r="I28" s="191">
        <f>+DEFINITIVO!I30</f>
        <v>43302</v>
      </c>
      <c r="J28" s="191">
        <f>+DEFINITIVO!J30</f>
        <v>43666</v>
      </c>
      <c r="K28" s="192">
        <f t="shared" si="8"/>
        <v>52</v>
      </c>
      <c r="L28" s="341" t="s">
        <v>1667</v>
      </c>
      <c r="M28" s="511">
        <f>+DEFINITIVO!M30</f>
        <v>0</v>
      </c>
      <c r="N28" s="194">
        <f t="shared" si="16"/>
        <v>0</v>
      </c>
      <c r="O28" s="192">
        <f t="shared" si="9"/>
        <v>0</v>
      </c>
      <c r="P28" s="192">
        <f t="shared" si="10"/>
        <v>0</v>
      </c>
      <c r="Q28" s="192">
        <f t="shared" si="11"/>
        <v>52</v>
      </c>
      <c r="R28" s="192"/>
      <c r="S28" s="511"/>
      <c r="T28" s="195" t="str">
        <f>+DEFINITIVO!T30</f>
        <v>ESTRATEGIA GEL - VIGENCIA 2017</v>
      </c>
      <c r="U28" s="511">
        <f t="shared" si="12"/>
        <v>0</v>
      </c>
      <c r="V28" s="384">
        <f t="shared" ca="1" si="13"/>
        <v>1</v>
      </c>
      <c r="W28" s="511" t="str">
        <f t="shared" ca="1" si="14"/>
        <v>EN TERMINO</v>
      </c>
      <c r="X28" s="511" t="str">
        <f t="shared" ca="1" si="15"/>
        <v>EN TERMINO</v>
      </c>
    </row>
    <row r="29" spans="1:24" s="31" customFormat="1" ht="244.5" customHeight="1">
      <c r="A29" s="510">
        <v>8</v>
      </c>
      <c r="B29" s="398" t="s">
        <v>1712</v>
      </c>
      <c r="C29" s="509" t="s">
        <v>1668</v>
      </c>
      <c r="D29" s="509" t="s">
        <v>1649</v>
      </c>
      <c r="E29" s="269" t="s">
        <v>1669</v>
      </c>
      <c r="F29" s="526" t="s">
        <v>1670</v>
      </c>
      <c r="G29" s="509" t="s">
        <v>1652</v>
      </c>
      <c r="H29" s="190">
        <v>3</v>
      </c>
      <c r="I29" s="191">
        <f>+DEFINITIVO!I31</f>
        <v>43342</v>
      </c>
      <c r="J29" s="191">
        <f>+DEFINITIVO!J31</f>
        <v>43707</v>
      </c>
      <c r="K29" s="192">
        <f t="shared" si="8"/>
        <v>52.142857142857146</v>
      </c>
      <c r="L29" s="525" t="s">
        <v>1671</v>
      </c>
      <c r="M29" s="511">
        <f>+DEFINITIVO!M31</f>
        <v>0</v>
      </c>
      <c r="N29" s="194">
        <f t="shared" si="16"/>
        <v>0</v>
      </c>
      <c r="O29" s="192">
        <f t="shared" si="9"/>
        <v>0</v>
      </c>
      <c r="P29" s="192">
        <f t="shared" si="10"/>
        <v>0</v>
      </c>
      <c r="Q29" s="192">
        <f t="shared" si="11"/>
        <v>52.142857142857146</v>
      </c>
      <c r="R29" s="192"/>
      <c r="S29" s="511"/>
      <c r="T29" s="195" t="str">
        <f>+DEFINITIVO!T31</f>
        <v>ESTRATEGIA GEL - VIGENCIA 2017
Mediante radicado 20193070007103 del 18/01/2019
1) Se está ejecutando el levantamiento de la información de dominio de Estrategia de TI, a través del sistema de gestión de calidad. 2) Se está ejecutando el levantamiento de la información de dominio de Sistemas de información, de acuerdo a la información del grupo de Tecnologías de la Información y las Comunicaciones.
Se requiere ampliar el plazo de cumplimiento de la actividad, toda vez que con el cambio de la política de "ser Gobierno en Línea a Gobierno Digital (Decreto 1008 de 2018)" y la reestructuración de sus componentes, se requiere realizar unos autodiagnósticos para conocer y entender el estado real de la implementación de los componentes de Gobierno Digital.</v>
      </c>
      <c r="U29" s="511">
        <f t="shared" si="12"/>
        <v>0</v>
      </c>
      <c r="V29" s="384">
        <f t="shared" ca="1" si="13"/>
        <v>1</v>
      </c>
      <c r="W29" s="511" t="str">
        <f t="shared" ca="1" si="14"/>
        <v>EN TERMINO</v>
      </c>
      <c r="X29" s="511" t="str">
        <f t="shared" ca="1" si="15"/>
        <v>EN TERMINO</v>
      </c>
    </row>
    <row r="30" spans="1:24" s="31" customFormat="1" ht="304.5" customHeight="1">
      <c r="A30" s="510">
        <v>9</v>
      </c>
      <c r="B30" s="398" t="s">
        <v>1713</v>
      </c>
      <c r="C30" s="509" t="s">
        <v>1668</v>
      </c>
      <c r="D30" s="509" t="s">
        <v>1649</v>
      </c>
      <c r="E30" s="269" t="s">
        <v>1672</v>
      </c>
      <c r="F30" s="509" t="s">
        <v>1673</v>
      </c>
      <c r="G30" s="509" t="s">
        <v>1652</v>
      </c>
      <c r="H30" s="190">
        <v>3</v>
      </c>
      <c r="I30" s="191">
        <f>+DEFINITIVO!I32</f>
        <v>43333</v>
      </c>
      <c r="J30" s="191">
        <f>+DEFINITIVO!J32</f>
        <v>43666</v>
      </c>
      <c r="K30" s="192">
        <f t="shared" si="8"/>
        <v>47.571428571428569</v>
      </c>
      <c r="L30" s="511" t="s">
        <v>1660</v>
      </c>
      <c r="M30" s="511">
        <f>+DEFINITIVO!M32</f>
        <v>0</v>
      </c>
      <c r="N30" s="194">
        <f t="shared" si="16"/>
        <v>0</v>
      </c>
      <c r="O30" s="192">
        <f t="shared" si="9"/>
        <v>0</v>
      </c>
      <c r="P30" s="192">
        <f t="shared" si="10"/>
        <v>0</v>
      </c>
      <c r="Q30" s="192">
        <f t="shared" si="11"/>
        <v>47.571428571428569</v>
      </c>
      <c r="R30" s="192"/>
      <c r="S30" s="511"/>
      <c r="T30" s="195" t="str">
        <f>+DEFINITIVO!T32</f>
        <v>ESTRATEGIA GEL - VIGENCIA 2017</v>
      </c>
      <c r="U30" s="511">
        <f t="shared" si="12"/>
        <v>0</v>
      </c>
      <c r="V30" s="384">
        <f t="shared" ca="1" si="13"/>
        <v>1</v>
      </c>
      <c r="W30" s="511" t="str">
        <f t="shared" ca="1" si="14"/>
        <v>EN TERMINO</v>
      </c>
      <c r="X30" s="511" t="str">
        <f t="shared" ca="1" si="15"/>
        <v>EN TERMINO</v>
      </c>
    </row>
    <row r="31" spans="1:24" s="31" customFormat="1" ht="341.25" customHeight="1">
      <c r="A31" s="510">
        <v>10</v>
      </c>
      <c r="B31" s="398" t="s">
        <v>1714</v>
      </c>
      <c r="C31" s="509" t="s">
        <v>1664</v>
      </c>
      <c r="D31" s="509" t="s">
        <v>1649</v>
      </c>
      <c r="E31" s="269" t="s">
        <v>1674</v>
      </c>
      <c r="F31" s="509" t="s">
        <v>1804</v>
      </c>
      <c r="G31" s="509" t="s">
        <v>1652</v>
      </c>
      <c r="H31" s="190">
        <v>3</v>
      </c>
      <c r="I31" s="191">
        <f>+DEFINITIVO!I33</f>
        <v>43434</v>
      </c>
      <c r="J31" s="191">
        <f>+DEFINITIVO!J33</f>
        <v>43707</v>
      </c>
      <c r="K31" s="192">
        <f t="shared" si="8"/>
        <v>39</v>
      </c>
      <c r="L31" s="511" t="s">
        <v>1660</v>
      </c>
      <c r="M31" s="511">
        <f>+DEFINITIVO!M33</f>
        <v>0</v>
      </c>
      <c r="N31" s="194">
        <f t="shared" si="16"/>
        <v>0</v>
      </c>
      <c r="O31" s="192">
        <f t="shared" si="9"/>
        <v>0</v>
      </c>
      <c r="P31" s="192">
        <f t="shared" si="10"/>
        <v>0</v>
      </c>
      <c r="Q31" s="192">
        <f t="shared" si="11"/>
        <v>39</v>
      </c>
      <c r="R31" s="192"/>
      <c r="S31" s="511"/>
      <c r="T31" s="195" t="str">
        <f>+DEFINITIVO!T33</f>
        <v xml:space="preserve">ESTRATEGIA GEL - VIGENCIA 2017
Mediante radicado 20193070007103 del 18/01/2019
1) Se está formulando los requisitos para conformar la capacidad de Arquitectura, roles, responsabilidades, agenda etc. 2) Se está haciendo contacto con MINTIC para el acompañamiento en el proceso de entendimiento e implementación de la política. 3) Se está construyendo la matriz de Sistemas de información vs. procesos de la institución.
Se requiere ampliar el plazo de cumplimiento de la actividad, toda vez que con el cambio de la política de "ser Gobierno en Línea a Gobierno Digital (Decreto 1008 de 2018)" y la reestructuración de sus componentes, se requiere realizar análisis de impacto para determinar roles, responsabilidades, indicadores y estructura del área de TI. </v>
      </c>
      <c r="U31" s="511">
        <f t="shared" si="12"/>
        <v>0</v>
      </c>
      <c r="V31" s="384">
        <f t="shared" ca="1" si="13"/>
        <v>1</v>
      </c>
      <c r="W31" s="511" t="str">
        <f t="shared" ca="1" si="14"/>
        <v>EN TERMINO</v>
      </c>
      <c r="X31" s="511" t="str">
        <f t="shared" ca="1" si="15"/>
        <v>EN TERMINO</v>
      </c>
    </row>
    <row r="32" spans="1:24" s="31" customFormat="1" ht="364.5" customHeight="1">
      <c r="A32" s="510">
        <v>12</v>
      </c>
      <c r="B32" s="398" t="s">
        <v>1716</v>
      </c>
      <c r="C32" s="509" t="s">
        <v>1678</v>
      </c>
      <c r="D32" s="509" t="s">
        <v>1649</v>
      </c>
      <c r="E32" s="269" t="s">
        <v>1672</v>
      </c>
      <c r="F32" s="509" t="s">
        <v>1679</v>
      </c>
      <c r="G32" s="510" t="s">
        <v>1652</v>
      </c>
      <c r="H32" s="190">
        <v>4</v>
      </c>
      <c r="I32" s="191">
        <f>+DEFINITIVO!I35</f>
        <v>43302</v>
      </c>
      <c r="J32" s="191">
        <f>+DEFINITIVO!J35</f>
        <v>43666</v>
      </c>
      <c r="K32" s="192">
        <f t="shared" si="8"/>
        <v>52</v>
      </c>
      <c r="L32" s="511" t="s">
        <v>1680</v>
      </c>
      <c r="M32" s="511">
        <f>+DEFINITIVO!M35</f>
        <v>0</v>
      </c>
      <c r="N32" s="194">
        <f t="shared" si="16"/>
        <v>0</v>
      </c>
      <c r="O32" s="192">
        <f t="shared" si="9"/>
        <v>0</v>
      </c>
      <c r="P32" s="192">
        <f t="shared" si="10"/>
        <v>0</v>
      </c>
      <c r="Q32" s="192">
        <f t="shared" si="11"/>
        <v>52</v>
      </c>
      <c r="R32" s="192"/>
      <c r="S32" s="511"/>
      <c r="T32" s="195" t="str">
        <f>+DEFINITIVO!T35</f>
        <v>ESTRATEGIA GEL - VIGENCIA 2017</v>
      </c>
      <c r="U32" s="511">
        <f t="shared" si="12"/>
        <v>0</v>
      </c>
      <c r="V32" s="384">
        <f t="shared" ca="1" si="13"/>
        <v>1</v>
      </c>
      <c r="W32" s="511" t="str">
        <f t="shared" ca="1" si="14"/>
        <v>EN TERMINO</v>
      </c>
      <c r="X32" s="511" t="str">
        <f t="shared" ca="1" si="15"/>
        <v>EN TERMINO</v>
      </c>
    </row>
    <row r="33" spans="1:24" s="31" customFormat="1" ht="408.75" customHeight="1">
      <c r="A33" s="510">
        <v>13</v>
      </c>
      <c r="B33" s="398" t="s">
        <v>1717</v>
      </c>
      <c r="C33" s="509" t="s">
        <v>1678</v>
      </c>
      <c r="D33" s="509" t="s">
        <v>1649</v>
      </c>
      <c r="E33" s="269" t="s">
        <v>1669</v>
      </c>
      <c r="F33" s="509" t="s">
        <v>1805</v>
      </c>
      <c r="G33" s="509" t="s">
        <v>1652</v>
      </c>
      <c r="H33" s="190">
        <v>3</v>
      </c>
      <c r="I33" s="191">
        <f>+DEFINITIVO!I36</f>
        <v>43302</v>
      </c>
      <c r="J33" s="191">
        <f>+DEFINITIVO!J36</f>
        <v>43666</v>
      </c>
      <c r="K33" s="192">
        <f t="shared" si="8"/>
        <v>52</v>
      </c>
      <c r="L33" s="525" t="s">
        <v>1681</v>
      </c>
      <c r="M33" s="511">
        <f>+DEFINITIVO!M36</f>
        <v>0</v>
      </c>
      <c r="N33" s="194">
        <f t="shared" si="16"/>
        <v>0</v>
      </c>
      <c r="O33" s="192">
        <f t="shared" si="9"/>
        <v>0</v>
      </c>
      <c r="P33" s="192">
        <f t="shared" si="10"/>
        <v>0</v>
      </c>
      <c r="Q33" s="192">
        <f t="shared" si="11"/>
        <v>52</v>
      </c>
      <c r="R33" s="192"/>
      <c r="S33" s="511"/>
      <c r="T33" s="195" t="str">
        <f>+DEFINITIVO!T36</f>
        <v>ESTRATEGIA GEL - VIGENCIA 2017</v>
      </c>
      <c r="U33" s="511">
        <f t="shared" si="12"/>
        <v>0</v>
      </c>
      <c r="V33" s="384">
        <f t="shared" ca="1" si="13"/>
        <v>1</v>
      </c>
      <c r="W33" s="511" t="str">
        <f t="shared" ca="1" si="14"/>
        <v>EN TERMINO</v>
      </c>
      <c r="X33" s="511" t="str">
        <f t="shared" ca="1" si="15"/>
        <v>EN TERMINO</v>
      </c>
    </row>
    <row r="34" spans="1:24" s="31" customFormat="1" ht="239.25" customHeight="1">
      <c r="A34" s="510">
        <v>18</v>
      </c>
      <c r="B34" s="398" t="s">
        <v>1722</v>
      </c>
      <c r="C34" s="509" t="s">
        <v>1508</v>
      </c>
      <c r="D34" s="509" t="s">
        <v>1649</v>
      </c>
      <c r="E34" s="527" t="s">
        <v>1687</v>
      </c>
      <c r="F34" s="509" t="s">
        <v>1688</v>
      </c>
      <c r="G34" s="528" t="s">
        <v>1689</v>
      </c>
      <c r="H34" s="190">
        <v>3</v>
      </c>
      <c r="I34" s="191">
        <f>+DEFINITIVO!I41</f>
        <v>43302</v>
      </c>
      <c r="J34" s="191">
        <f>+DEFINITIVO!J41</f>
        <v>43666</v>
      </c>
      <c r="K34" s="192">
        <f t="shared" si="8"/>
        <v>52</v>
      </c>
      <c r="L34" s="341" t="s">
        <v>1690</v>
      </c>
      <c r="M34" s="511">
        <f>+DEFINITIVO!M41</f>
        <v>0</v>
      </c>
      <c r="N34" s="194">
        <f>IF(M34/H34&gt;1,1,+M34/H34)</f>
        <v>0</v>
      </c>
      <c r="O34" s="192">
        <f t="shared" si="9"/>
        <v>0</v>
      </c>
      <c r="P34" s="192">
        <f t="shared" si="10"/>
        <v>0</v>
      </c>
      <c r="Q34" s="192">
        <f t="shared" si="11"/>
        <v>52</v>
      </c>
      <c r="R34" s="192"/>
      <c r="S34" s="511"/>
      <c r="T34" s="195" t="str">
        <f>+DEFINITIVO!T41</f>
        <v>ESTRATEGIA GEL - VIGENCIA 2017</v>
      </c>
      <c r="U34" s="511">
        <f t="shared" si="12"/>
        <v>0</v>
      </c>
      <c r="V34" s="384">
        <f t="shared" ca="1" si="13"/>
        <v>1</v>
      </c>
      <c r="W34" s="511" t="str">
        <f t="shared" ca="1" si="14"/>
        <v>EN TERMINO</v>
      </c>
      <c r="X34" s="511" t="str">
        <f t="shared" ca="1" si="15"/>
        <v>EN TERMINO</v>
      </c>
    </row>
    <row r="35" spans="1:24" s="31" customFormat="1" ht="301.5" customHeight="1">
      <c r="A35" s="510">
        <v>19</v>
      </c>
      <c r="B35" s="398" t="s">
        <v>1723</v>
      </c>
      <c r="C35" s="509" t="s">
        <v>1678</v>
      </c>
      <c r="D35" s="509" t="s">
        <v>1649</v>
      </c>
      <c r="E35" s="269" t="s">
        <v>1691</v>
      </c>
      <c r="F35" s="509" t="s">
        <v>1692</v>
      </c>
      <c r="G35" s="509" t="s">
        <v>1652</v>
      </c>
      <c r="H35" s="190">
        <v>5</v>
      </c>
      <c r="I35" s="191">
        <f>+DEFINITIVO!I42</f>
        <v>43302</v>
      </c>
      <c r="J35" s="191">
        <f>+DEFINITIVO!J42</f>
        <v>43666</v>
      </c>
      <c r="K35" s="192">
        <f t="shared" si="8"/>
        <v>52</v>
      </c>
      <c r="L35" s="511" t="s">
        <v>1660</v>
      </c>
      <c r="M35" s="511">
        <f>+DEFINITIVO!M42</f>
        <v>0</v>
      </c>
      <c r="N35" s="194">
        <f t="shared" si="16"/>
        <v>0</v>
      </c>
      <c r="O35" s="192">
        <f t="shared" si="9"/>
        <v>0</v>
      </c>
      <c r="P35" s="192">
        <f t="shared" si="10"/>
        <v>0</v>
      </c>
      <c r="Q35" s="192">
        <f t="shared" si="11"/>
        <v>52</v>
      </c>
      <c r="R35" s="192"/>
      <c r="S35" s="511"/>
      <c r="T35" s="195" t="str">
        <f>+DEFINITIVO!T42</f>
        <v>ESTRATEGIA GEL - VIGENCIA 2017</v>
      </c>
      <c r="U35" s="511">
        <f t="shared" si="12"/>
        <v>0</v>
      </c>
      <c r="V35" s="384">
        <f t="shared" ca="1" si="13"/>
        <v>1</v>
      </c>
      <c r="W35" s="511" t="str">
        <f t="shared" ca="1" si="14"/>
        <v>EN TERMINO</v>
      </c>
      <c r="X35" s="511" t="str">
        <f t="shared" ca="1" si="15"/>
        <v>EN TERMINO</v>
      </c>
    </row>
    <row r="36" spans="1:24" s="31" customFormat="1" ht="283.5" customHeight="1">
      <c r="A36" s="512">
        <v>20</v>
      </c>
      <c r="B36" s="398" t="s">
        <v>1724</v>
      </c>
      <c r="C36" s="509" t="s">
        <v>1508</v>
      </c>
      <c r="D36" s="509" t="s">
        <v>1649</v>
      </c>
      <c r="E36" s="527" t="s">
        <v>1693</v>
      </c>
      <c r="F36" s="509" t="s">
        <v>1694</v>
      </c>
      <c r="G36" s="528" t="s">
        <v>1689</v>
      </c>
      <c r="H36" s="190">
        <v>3</v>
      </c>
      <c r="I36" s="191">
        <f>+DEFINITIVO!I43</f>
        <v>43302</v>
      </c>
      <c r="J36" s="191">
        <f>+DEFINITIVO!J43</f>
        <v>43666</v>
      </c>
      <c r="K36" s="192">
        <f t="shared" si="8"/>
        <v>52</v>
      </c>
      <c r="L36" s="341" t="s">
        <v>1658</v>
      </c>
      <c r="M36" s="511">
        <f>+DEFINITIVO!M43</f>
        <v>0</v>
      </c>
      <c r="N36" s="194">
        <f t="shared" si="16"/>
        <v>0</v>
      </c>
      <c r="O36" s="192">
        <f t="shared" si="9"/>
        <v>0</v>
      </c>
      <c r="P36" s="192">
        <f t="shared" si="10"/>
        <v>0</v>
      </c>
      <c r="Q36" s="192">
        <f t="shared" si="11"/>
        <v>52</v>
      </c>
      <c r="R36" s="192"/>
      <c r="S36" s="511"/>
      <c r="T36" s="195" t="str">
        <f>+DEFINITIVO!T43</f>
        <v>ESTRATEGIA GEL - VIGENCIA 2017</v>
      </c>
      <c r="U36" s="511">
        <f t="shared" si="12"/>
        <v>0</v>
      </c>
      <c r="V36" s="384">
        <f t="shared" ca="1" si="13"/>
        <v>1</v>
      </c>
      <c r="W36" s="511" t="str">
        <f t="shared" ca="1" si="14"/>
        <v>EN TERMINO</v>
      </c>
      <c r="X36" s="511" t="str">
        <f t="shared" ca="1" si="15"/>
        <v>EN TERMINO</v>
      </c>
    </row>
    <row r="37" spans="1:24">
      <c r="A37" s="197" t="s">
        <v>1771</v>
      </c>
      <c r="B37" s="197"/>
      <c r="C37" s="198"/>
      <c r="D37" s="197"/>
      <c r="E37" s="197"/>
      <c r="F37" s="199"/>
      <c r="G37" s="199"/>
      <c r="H37" s="199"/>
      <c r="I37" s="200"/>
      <c r="J37" s="200"/>
      <c r="K37" s="201"/>
      <c r="L37" s="202"/>
      <c r="M37" s="202"/>
      <c r="N37" s="203"/>
      <c r="O37" s="201"/>
      <c r="P37" s="201"/>
      <c r="Q37" s="201"/>
      <c r="R37" s="202"/>
      <c r="S37" s="202"/>
      <c r="T37" s="202"/>
      <c r="U37" s="202"/>
      <c r="V37" s="202"/>
      <c r="W37" s="401"/>
      <c r="X37" s="402"/>
    </row>
    <row r="38" spans="1:24" ht="409.5">
      <c r="A38" s="413">
        <v>4</v>
      </c>
      <c r="B38" s="460" t="s">
        <v>1775</v>
      </c>
      <c r="C38" s="415" t="s">
        <v>1524</v>
      </c>
      <c r="D38" s="415" t="s">
        <v>1525</v>
      </c>
      <c r="E38" s="415" t="s">
        <v>1526</v>
      </c>
      <c r="F38" s="415" t="s">
        <v>1527</v>
      </c>
      <c r="G38" s="413" t="s">
        <v>766</v>
      </c>
      <c r="H38" s="417">
        <v>1</v>
      </c>
      <c r="I38" s="443">
        <f>DEFINITIVO!I55</f>
        <v>43313</v>
      </c>
      <c r="J38" s="443">
        <f>DEFINITIVO!J55</f>
        <v>43373</v>
      </c>
      <c r="K38" s="419">
        <v>9</v>
      </c>
      <c r="L38" s="420" t="s">
        <v>1528</v>
      </c>
      <c r="M38" s="420">
        <f>DEFINITIVO!M55</f>
        <v>1</v>
      </c>
      <c r="N38" s="421">
        <f t="shared" ref="N38:N48" si="17">IF(M38/H38&gt;1,1,+M38/H38)</f>
        <v>1</v>
      </c>
      <c r="O38" s="419">
        <f t="shared" ref="O38:O48" si="18">+K38*N38</f>
        <v>9</v>
      </c>
      <c r="P38" s="419" t="e">
        <f>IF(J38&lt;=#REF!,O38,0)</f>
        <v>#REF!</v>
      </c>
      <c r="Q38" s="419" t="e">
        <f>IF(#REF!&gt;=J38,K38,0)</f>
        <v>#REF!</v>
      </c>
      <c r="R38" s="419"/>
      <c r="S38" s="420"/>
      <c r="T38" s="422" t="str">
        <f>DEFINITIVO!T55</f>
        <v>VIGENCIA 2017 AUD FINANCIERA
Mediante la circular  No. 20184020405091 del 3 de octubre de 2018, dirigido a las Entidades Desintegradoras  de Vehículos de Carga, se cumple la acción</v>
      </c>
      <c r="U38" s="420">
        <f t="shared" ref="U38:U48" si="19">IF(N38=100%,2,0)</f>
        <v>2</v>
      </c>
      <c r="V38" s="423">
        <f t="shared" ref="V38:V48" ca="1" si="20">IF(J38&lt;$T$2,0,1)</f>
        <v>0</v>
      </c>
      <c r="W38" s="420" t="str">
        <f t="shared" ref="W38:W48" ca="1" si="21">IF(U38+V38&gt;1,"CUMPLIDA",IF(V38=1,"EN TERMINO","VENCIDA"))</f>
        <v>CUMPLIDA</v>
      </c>
      <c r="X38" s="420" t="str">
        <f ca="1">IF(W38="CUMPLIDA","CUMPLIDA",IF(W38="EN TERMINO","EN TERMINO","VENCIDA"))</f>
        <v>CUMPLIDA</v>
      </c>
    </row>
    <row r="39" spans="1:24" ht="172.5" customHeight="1">
      <c r="A39" s="915">
        <v>8</v>
      </c>
      <c r="B39" s="920" t="s">
        <v>1779</v>
      </c>
      <c r="C39" s="923" t="s">
        <v>360</v>
      </c>
      <c r="D39" s="854" t="s">
        <v>1553</v>
      </c>
      <c r="E39" s="854" t="s">
        <v>1554</v>
      </c>
      <c r="F39" s="415" t="s">
        <v>1555</v>
      </c>
      <c r="G39" s="415" t="s">
        <v>207</v>
      </c>
      <c r="H39" s="417">
        <v>1</v>
      </c>
      <c r="I39" s="443">
        <f>DEFINITIVO!I64</f>
        <v>43313</v>
      </c>
      <c r="J39" s="443">
        <f>DEFINITIVO!J64</f>
        <v>43708</v>
      </c>
      <c r="K39" s="419">
        <v>52</v>
      </c>
      <c r="L39" s="420" t="s">
        <v>1556</v>
      </c>
      <c r="M39" s="420">
        <f>DEFINITIVO!M64</f>
        <v>0</v>
      </c>
      <c r="N39" s="421">
        <f t="shared" si="17"/>
        <v>0</v>
      </c>
      <c r="O39" s="419">
        <f t="shared" si="18"/>
        <v>0</v>
      </c>
      <c r="P39" s="419" t="e">
        <f>IF(J39&lt;=#REF!,O39,0)</f>
        <v>#REF!</v>
      </c>
      <c r="Q39" s="419" t="e">
        <f>IF(#REF!&gt;=J39,K39,0)</f>
        <v>#REF!</v>
      </c>
      <c r="R39" s="419"/>
      <c r="S39" s="420"/>
      <c r="T39" s="422" t="str">
        <f>DEFINITIVO!T64</f>
        <v>VIGENCIA 2017 AUD FINANCIERA</v>
      </c>
      <c r="U39" s="420">
        <f t="shared" si="19"/>
        <v>0</v>
      </c>
      <c r="V39" s="423">
        <f t="shared" ca="1" si="20"/>
        <v>1</v>
      </c>
      <c r="W39" s="420" t="str">
        <f t="shared" ca="1" si="21"/>
        <v>EN TERMINO</v>
      </c>
      <c r="X39" s="855" t="str">
        <f ca="1">IF(W39&amp;W40&amp;W41&amp;W42="CUMPLIDA","CUMPLIDA",IF(OR(W39="VENCIDA",W40="VENCIDA",W41="VENCIDA",W42="VENCIDA"),"VENCIDA",IF(U39+U40+U41+U42=8,"CUMPLIDA","EN TERMINO")))</f>
        <v>EN TERMINO</v>
      </c>
    </row>
    <row r="40" spans="1:24" ht="86.25" customHeight="1">
      <c r="A40" s="919"/>
      <c r="B40" s="921"/>
      <c r="C40" s="923"/>
      <c r="D40" s="854"/>
      <c r="E40" s="854"/>
      <c r="F40" s="415" t="s">
        <v>1557</v>
      </c>
      <c r="G40" s="415" t="s">
        <v>1558</v>
      </c>
      <c r="H40" s="417">
        <v>25</v>
      </c>
      <c r="I40" s="443">
        <f>DEFINITIVO!I65</f>
        <v>43313</v>
      </c>
      <c r="J40" s="443">
        <f>DEFINITIVO!J65</f>
        <v>43708</v>
      </c>
      <c r="K40" s="419">
        <v>52</v>
      </c>
      <c r="L40" s="420" t="s">
        <v>1556</v>
      </c>
      <c r="M40" s="420">
        <f>DEFINITIVO!M65</f>
        <v>0</v>
      </c>
      <c r="N40" s="421">
        <f t="shared" si="17"/>
        <v>0</v>
      </c>
      <c r="O40" s="419">
        <f t="shared" si="18"/>
        <v>0</v>
      </c>
      <c r="P40" s="419" t="e">
        <f>IF(J40&lt;=#REF!,O40,0)</f>
        <v>#REF!</v>
      </c>
      <c r="Q40" s="419" t="e">
        <f>IF(#REF!&gt;=J40,K40,0)</f>
        <v>#REF!</v>
      </c>
      <c r="R40" s="419"/>
      <c r="S40" s="420"/>
      <c r="T40" s="422" t="str">
        <f>DEFINITIVO!T65</f>
        <v>VIGENCIA 2017 AUD FINANCIERA</v>
      </c>
      <c r="U40" s="420">
        <f t="shared" si="19"/>
        <v>0</v>
      </c>
      <c r="V40" s="423">
        <f t="shared" ca="1" si="20"/>
        <v>1</v>
      </c>
      <c r="W40" s="420" t="str">
        <f t="shared" ca="1" si="21"/>
        <v>EN TERMINO</v>
      </c>
      <c r="X40" s="856"/>
    </row>
    <row r="41" spans="1:24" ht="52.5" customHeight="1">
      <c r="A41" s="919"/>
      <c r="B41" s="921"/>
      <c r="C41" s="923"/>
      <c r="D41" s="854"/>
      <c r="E41" s="854"/>
      <c r="F41" s="427" t="s">
        <v>1559</v>
      </c>
      <c r="G41" s="424" t="s">
        <v>1560</v>
      </c>
      <c r="H41" s="450">
        <v>1</v>
      </c>
      <c r="I41" s="443">
        <f>DEFINITIVO!I66</f>
        <v>43282</v>
      </c>
      <c r="J41" s="443">
        <f>DEFINITIVO!J66</f>
        <v>43646</v>
      </c>
      <c r="K41" s="451">
        <f>(+J41-I41)/7</f>
        <v>52</v>
      </c>
      <c r="L41" s="428" t="s">
        <v>1561</v>
      </c>
      <c r="M41" s="420">
        <f>DEFINITIVO!M66</f>
        <v>0</v>
      </c>
      <c r="N41" s="421">
        <f t="shared" si="17"/>
        <v>0</v>
      </c>
      <c r="O41" s="419">
        <f t="shared" si="18"/>
        <v>0</v>
      </c>
      <c r="P41" s="419" t="e">
        <f>IF(J41&lt;=#REF!,O41,0)</f>
        <v>#REF!</v>
      </c>
      <c r="Q41" s="419" t="e">
        <f>IF(#REF!&gt;=J41,K41,0)</f>
        <v>#REF!</v>
      </c>
      <c r="R41" s="419"/>
      <c r="S41" s="420"/>
      <c r="T41" s="422" t="str">
        <f>DEFINITIVO!T66</f>
        <v>VIGENCIA 2017 AUD FINANCIERA</v>
      </c>
      <c r="U41" s="420">
        <f t="shared" si="19"/>
        <v>0</v>
      </c>
      <c r="V41" s="423">
        <f t="shared" ca="1" si="20"/>
        <v>1</v>
      </c>
      <c r="W41" s="420" t="str">
        <f t="shared" ca="1" si="21"/>
        <v>EN TERMINO</v>
      </c>
      <c r="X41" s="856"/>
    </row>
    <row r="42" spans="1:24" ht="41.25" customHeight="1">
      <c r="A42" s="916"/>
      <c r="B42" s="922"/>
      <c r="C42" s="923"/>
      <c r="D42" s="854"/>
      <c r="E42" s="854"/>
      <c r="F42" s="427" t="s">
        <v>1562</v>
      </c>
      <c r="G42" s="424" t="s">
        <v>1536</v>
      </c>
      <c r="H42" s="450">
        <v>1</v>
      </c>
      <c r="I42" s="443">
        <f>DEFINITIVO!I67</f>
        <v>43282</v>
      </c>
      <c r="J42" s="443">
        <f>DEFINITIVO!J67</f>
        <v>43646</v>
      </c>
      <c r="K42" s="451">
        <f>(+J42-I42)/7</f>
        <v>52</v>
      </c>
      <c r="L42" s="428" t="s">
        <v>566</v>
      </c>
      <c r="M42" s="420">
        <f>DEFINITIVO!M67</f>
        <v>0</v>
      </c>
      <c r="N42" s="421">
        <f t="shared" si="17"/>
        <v>0</v>
      </c>
      <c r="O42" s="419">
        <f t="shared" si="18"/>
        <v>0</v>
      </c>
      <c r="P42" s="419" t="e">
        <f>IF(J42&lt;=#REF!,O42,0)</f>
        <v>#REF!</v>
      </c>
      <c r="Q42" s="419" t="e">
        <f>IF(#REF!&gt;=J42,K42,0)</f>
        <v>#REF!</v>
      </c>
      <c r="R42" s="419"/>
      <c r="S42" s="420"/>
      <c r="T42" s="422" t="str">
        <f>DEFINITIVO!T67</f>
        <v>VIGENCIA 2017 AUD FINANCIERA</v>
      </c>
      <c r="U42" s="420">
        <f t="shared" si="19"/>
        <v>0</v>
      </c>
      <c r="V42" s="423">
        <f t="shared" ca="1" si="20"/>
        <v>1</v>
      </c>
      <c r="W42" s="420" t="str">
        <f t="shared" ca="1" si="21"/>
        <v>EN TERMINO</v>
      </c>
      <c r="X42" s="857"/>
    </row>
    <row r="43" spans="1:24" ht="122.25" customHeight="1">
      <c r="A43" s="849">
        <v>17</v>
      </c>
      <c r="B43" s="850" t="s">
        <v>1788</v>
      </c>
      <c r="C43" s="849" t="s">
        <v>360</v>
      </c>
      <c r="D43" s="850" t="s">
        <v>1593</v>
      </c>
      <c r="E43" s="850" t="s">
        <v>1594</v>
      </c>
      <c r="F43" s="454" t="s">
        <v>1595</v>
      </c>
      <c r="G43" s="455" t="s">
        <v>207</v>
      </c>
      <c r="H43" s="456">
        <v>1</v>
      </c>
      <c r="I43" s="443">
        <f>DEFINITIVO!I82</f>
        <v>43282</v>
      </c>
      <c r="J43" s="443">
        <f>DEFINITIVO!J82</f>
        <v>43465</v>
      </c>
      <c r="K43" s="419">
        <f t="shared" ref="K43:K48" si="22">(+J43-I43)/7</f>
        <v>26.142857142857142</v>
      </c>
      <c r="L43" s="428" t="s">
        <v>566</v>
      </c>
      <c r="M43" s="420">
        <f>DEFINITIVO!M82</f>
        <v>1</v>
      </c>
      <c r="N43" s="421">
        <f t="shared" si="17"/>
        <v>1</v>
      </c>
      <c r="O43" s="419">
        <f t="shared" si="18"/>
        <v>26.142857142857142</v>
      </c>
      <c r="P43" s="419" t="e">
        <f>IF(J43&lt;=#REF!,O43,0)</f>
        <v>#REF!</v>
      </c>
      <c r="Q43" s="419" t="e">
        <f>IF(#REF!&gt;=J43,K43,0)</f>
        <v>#REF!</v>
      </c>
      <c r="R43" s="457"/>
      <c r="S43" s="458"/>
      <c r="T43" s="422" t="str">
        <f>DEFINITIVO!T82</f>
        <v>VIGENCIA 2017 AUD FINANCIERA
Se requirión con 20183270191183 al Grupo de  Contratos para que en los contratos donde se celebren convenios se incluya una cláusula que obligue a la entidad receptora de los recursos a que presente un informe trimestral</v>
      </c>
      <c r="U43" s="420">
        <f t="shared" si="19"/>
        <v>2</v>
      </c>
      <c r="V43" s="423">
        <f t="shared" ca="1" si="20"/>
        <v>0</v>
      </c>
      <c r="W43" s="420" t="str">
        <f t="shared" ca="1" si="21"/>
        <v>CUMPLIDA</v>
      </c>
      <c r="X43" s="848" t="str">
        <f ca="1">IF(W43&amp;W44&amp;W45="CUMPLIDA","CUMPLIDA",IF(OR(W43="VENCIDA",W44="VENCIDA",W45="VENCIDA"),"VENCIDA",IF(U43+U44+U45=6,"CUMPLIDA","EN TERMINO")))</f>
        <v>CUMPLIDA</v>
      </c>
    </row>
    <row r="44" spans="1:24" ht="75.75" customHeight="1">
      <c r="A44" s="849"/>
      <c r="B44" s="850"/>
      <c r="C44" s="849"/>
      <c r="D44" s="850"/>
      <c r="E44" s="850"/>
      <c r="F44" s="454" t="s">
        <v>1596</v>
      </c>
      <c r="G44" s="455" t="s">
        <v>948</v>
      </c>
      <c r="H44" s="456">
        <v>4</v>
      </c>
      <c r="I44" s="443">
        <f>DEFINITIVO!I83</f>
        <v>43282</v>
      </c>
      <c r="J44" s="443">
        <f>DEFINITIVO!J83</f>
        <v>43646</v>
      </c>
      <c r="K44" s="419">
        <f t="shared" si="22"/>
        <v>52</v>
      </c>
      <c r="L44" s="428" t="s">
        <v>1597</v>
      </c>
      <c r="M44" s="420">
        <f>DEFINITIVO!M83</f>
        <v>4</v>
      </c>
      <c r="N44" s="421">
        <f t="shared" si="17"/>
        <v>1</v>
      </c>
      <c r="O44" s="419">
        <f t="shared" si="18"/>
        <v>52</v>
      </c>
      <c r="P44" s="419" t="e">
        <f>IF(J44&lt;=#REF!,O44,0)</f>
        <v>#REF!</v>
      </c>
      <c r="Q44" s="419" t="e">
        <f>IF(#REF!&gt;=J44,K44,0)</f>
        <v>#REF!</v>
      </c>
      <c r="R44" s="457"/>
      <c r="S44" s="458"/>
      <c r="T44" s="422" t="str">
        <f>DEFINITIVO!T83</f>
        <v>VIGENCIA 2017 AUD FINANCIERA
Informes de legalización de los recursos con el convenio 216139  con  FONADE, por valor de $375 millones.
Oficios 20173210749882 -FONADE Ejecución, 20173210813472 -FONADE Ejecución, 20183210053992 -Of. FONADE, 20183210587702 -FONADE Devol.recursos.</v>
      </c>
      <c r="U44" s="420">
        <f t="shared" si="19"/>
        <v>2</v>
      </c>
      <c r="V44" s="423">
        <f t="shared" ca="1" si="20"/>
        <v>1</v>
      </c>
      <c r="W44" s="420" t="str">
        <f t="shared" ca="1" si="21"/>
        <v>CUMPLIDA</v>
      </c>
      <c r="X44" s="848"/>
    </row>
    <row r="45" spans="1:24" ht="81.75" customHeight="1">
      <c r="A45" s="849"/>
      <c r="B45" s="850"/>
      <c r="C45" s="849"/>
      <c r="D45" s="850"/>
      <c r="E45" s="850"/>
      <c r="F45" s="454" t="s">
        <v>1598</v>
      </c>
      <c r="G45" s="455" t="s">
        <v>1536</v>
      </c>
      <c r="H45" s="459">
        <v>1</v>
      </c>
      <c r="I45" s="443">
        <f>DEFINITIVO!I84</f>
        <v>43282</v>
      </c>
      <c r="J45" s="443">
        <f>DEFINITIVO!J84</f>
        <v>43646</v>
      </c>
      <c r="K45" s="419">
        <f t="shared" si="22"/>
        <v>52</v>
      </c>
      <c r="L45" s="428" t="s">
        <v>566</v>
      </c>
      <c r="M45" s="420">
        <f>DEFINITIVO!M84</f>
        <v>1</v>
      </c>
      <c r="N45" s="421">
        <f t="shared" si="17"/>
        <v>1</v>
      </c>
      <c r="O45" s="419">
        <f t="shared" si="18"/>
        <v>52</v>
      </c>
      <c r="P45" s="419" t="e">
        <f>IF(J45&lt;=#REF!,O45,0)</f>
        <v>#REF!</v>
      </c>
      <c r="Q45" s="419" t="e">
        <f>IF(#REF!&gt;=J45,K45,0)</f>
        <v>#REF!</v>
      </c>
      <c r="R45" s="457"/>
      <c r="S45" s="458"/>
      <c r="T45" s="422" t="str">
        <f>DEFINITIVO!T84</f>
        <v>VIGENCIA 2017 AUD FINANCIERA
Se realizaron los registros contables correspondientes,
ER009 -Manual</v>
      </c>
      <c r="U45" s="420">
        <f t="shared" si="19"/>
        <v>2</v>
      </c>
      <c r="V45" s="423">
        <f t="shared" ca="1" si="20"/>
        <v>1</v>
      </c>
      <c r="W45" s="420" t="str">
        <f t="shared" ca="1" si="21"/>
        <v>CUMPLIDA</v>
      </c>
      <c r="X45" s="848"/>
    </row>
    <row r="46" spans="1:24" ht="121.5" customHeight="1">
      <c r="A46" s="851">
        <v>22</v>
      </c>
      <c r="B46" s="852" t="s">
        <v>1793</v>
      </c>
      <c r="C46" s="853" t="s">
        <v>360</v>
      </c>
      <c r="D46" s="850" t="s">
        <v>1593</v>
      </c>
      <c r="E46" s="850" t="s">
        <v>1594</v>
      </c>
      <c r="F46" s="454" t="s">
        <v>1595</v>
      </c>
      <c r="G46" s="455" t="s">
        <v>207</v>
      </c>
      <c r="H46" s="456">
        <v>1</v>
      </c>
      <c r="I46" s="443">
        <f>DEFINITIVO!I93</f>
        <v>43282</v>
      </c>
      <c r="J46" s="443">
        <f>DEFINITIVO!J93</f>
        <v>43465</v>
      </c>
      <c r="K46" s="419">
        <f t="shared" si="22"/>
        <v>26.142857142857142</v>
      </c>
      <c r="L46" s="428" t="s">
        <v>566</v>
      </c>
      <c r="M46" s="420">
        <f>DEFINITIVO!M93</f>
        <v>1</v>
      </c>
      <c r="N46" s="421">
        <f t="shared" si="17"/>
        <v>1</v>
      </c>
      <c r="O46" s="419">
        <f t="shared" si="18"/>
        <v>26.142857142857142</v>
      </c>
      <c r="P46" s="419" t="e">
        <f>IF(J46&lt;=#REF!,O46,0)</f>
        <v>#REF!</v>
      </c>
      <c r="Q46" s="419" t="e">
        <f>IF(#REF!&gt;=J46,K46,0)</f>
        <v>#REF!</v>
      </c>
      <c r="R46" s="457"/>
      <c r="S46" s="458"/>
      <c r="T46" s="422" t="str">
        <f>DEFINITIVO!T93</f>
        <v>VIGENCIA 2017 AUD FINANCIERA
Se requirió con 20183270191183 al Grupo de  Contratos para que en los contratos donde se celebren convenios se incluya una cláusula que obligue a la entidad receptora de los recursos a que presente un informe trimestral</v>
      </c>
      <c r="U46" s="420">
        <f t="shared" si="19"/>
        <v>2</v>
      </c>
      <c r="V46" s="423">
        <f t="shared" ca="1" si="20"/>
        <v>0</v>
      </c>
      <c r="W46" s="420" t="str">
        <f t="shared" ca="1" si="21"/>
        <v>CUMPLIDA</v>
      </c>
      <c r="X46" s="848" t="str">
        <f ca="1">IF(W46&amp;W47&amp;W48="CUMPLIDA","CUMPLIDA",IF(OR(W46="VENCIDA",W47="VENCIDA",W48="VENCIDA"),"VENCIDA",IF(U46+U47+U48=6,"CUMPLIDA","EN TERMINO")))</f>
        <v>EN TERMINO</v>
      </c>
    </row>
    <row r="47" spans="1:24" ht="58.5" customHeight="1">
      <c r="A47" s="851"/>
      <c r="B47" s="852"/>
      <c r="C47" s="853"/>
      <c r="D47" s="850"/>
      <c r="E47" s="850"/>
      <c r="F47" s="454" t="s">
        <v>1596</v>
      </c>
      <c r="G47" s="455" t="s">
        <v>948</v>
      </c>
      <c r="H47" s="456">
        <v>4</v>
      </c>
      <c r="I47" s="443">
        <f>DEFINITIVO!I94</f>
        <v>43282</v>
      </c>
      <c r="J47" s="443">
        <f>DEFINITIVO!J94</f>
        <v>43646</v>
      </c>
      <c r="K47" s="419">
        <f t="shared" si="22"/>
        <v>52</v>
      </c>
      <c r="L47" s="428" t="s">
        <v>1623</v>
      </c>
      <c r="M47" s="420">
        <f>DEFINITIVO!M94</f>
        <v>2</v>
      </c>
      <c r="N47" s="421">
        <f t="shared" si="17"/>
        <v>0.5</v>
      </c>
      <c r="O47" s="419">
        <f t="shared" si="18"/>
        <v>26</v>
      </c>
      <c r="P47" s="419" t="e">
        <f>IF(J47&lt;=#REF!,O47,0)</f>
        <v>#REF!</v>
      </c>
      <c r="Q47" s="419" t="e">
        <f>IF(#REF!&gt;=J47,K47,0)</f>
        <v>#REF!</v>
      </c>
      <c r="R47" s="457"/>
      <c r="S47" s="458"/>
      <c r="T47" s="422" t="str">
        <f>DEFINITIVO!T94</f>
        <v xml:space="preserve">VIGENCIA 2017 AUD FINANCIERA
</v>
      </c>
      <c r="U47" s="420">
        <f t="shared" si="19"/>
        <v>0</v>
      </c>
      <c r="V47" s="423">
        <f t="shared" ca="1" si="20"/>
        <v>1</v>
      </c>
      <c r="W47" s="420" t="str">
        <f t="shared" ca="1" si="21"/>
        <v>EN TERMINO</v>
      </c>
      <c r="X47" s="848"/>
    </row>
    <row r="48" spans="1:24" ht="184.5" customHeight="1">
      <c r="A48" s="851"/>
      <c r="B48" s="852"/>
      <c r="C48" s="853"/>
      <c r="D48" s="850"/>
      <c r="E48" s="850"/>
      <c r="F48" s="454" t="s">
        <v>1598</v>
      </c>
      <c r="G48" s="455" t="s">
        <v>1536</v>
      </c>
      <c r="H48" s="459">
        <v>1</v>
      </c>
      <c r="I48" s="443">
        <f>DEFINITIVO!I95</f>
        <v>43282</v>
      </c>
      <c r="J48" s="443">
        <f>DEFINITIVO!J95</f>
        <v>43646</v>
      </c>
      <c r="K48" s="419">
        <f t="shared" si="22"/>
        <v>52</v>
      </c>
      <c r="L48" s="428" t="s">
        <v>566</v>
      </c>
      <c r="M48" s="420">
        <f>DEFINITIVO!M95</f>
        <v>1</v>
      </c>
      <c r="N48" s="421">
        <f t="shared" si="17"/>
        <v>1</v>
      </c>
      <c r="O48" s="419">
        <f t="shared" si="18"/>
        <v>52</v>
      </c>
      <c r="P48" s="419" t="e">
        <f>IF(J48&lt;=#REF!,O48,0)</f>
        <v>#REF!</v>
      </c>
      <c r="Q48" s="419" t="e">
        <f>IF(#REF!&gt;=J48,K48,0)</f>
        <v>#REF!</v>
      </c>
      <c r="R48" s="457"/>
      <c r="S48" s="458"/>
      <c r="T48" s="422" t="str">
        <f>DEFINITIVO!T95</f>
        <v>VIGENCIA 2017 AUD FINANCIERA
Se hicieron los registros acorde con la información reportada por la misional</v>
      </c>
      <c r="U48" s="420">
        <f t="shared" si="19"/>
        <v>2</v>
      </c>
      <c r="V48" s="423">
        <f t="shared" ca="1" si="20"/>
        <v>1</v>
      </c>
      <c r="W48" s="420" t="str">
        <f t="shared" ca="1" si="21"/>
        <v>CUMPLIDA</v>
      </c>
      <c r="X48" s="848"/>
    </row>
    <row r="49" spans="1:24" ht="20.25" customHeight="1">
      <c r="A49" s="68" t="s">
        <v>1246</v>
      </c>
      <c r="B49" s="68"/>
      <c r="C49" s="69"/>
      <c r="D49" s="68"/>
      <c r="E49" s="68"/>
      <c r="F49" s="70"/>
      <c r="G49" s="70"/>
      <c r="H49" s="70"/>
      <c r="I49" s="71"/>
      <c r="J49" s="71"/>
      <c r="K49" s="72"/>
      <c r="L49" s="73"/>
      <c r="M49" s="73"/>
      <c r="N49" s="74"/>
      <c r="O49" s="72"/>
      <c r="P49" s="72"/>
      <c r="Q49" s="72"/>
      <c r="R49" s="73"/>
      <c r="S49" s="73"/>
      <c r="T49" s="73"/>
      <c r="U49" s="73"/>
      <c r="V49" s="73"/>
      <c r="W49" s="73"/>
      <c r="X49" s="75"/>
    </row>
    <row r="50" spans="1:24" ht="243.75" customHeight="1">
      <c r="A50" s="517">
        <v>1</v>
      </c>
      <c r="B50" s="521" t="s">
        <v>1263</v>
      </c>
      <c r="C50" s="521" t="s">
        <v>48</v>
      </c>
      <c r="D50" s="521" t="s">
        <v>1247</v>
      </c>
      <c r="E50" s="516" t="s">
        <v>1264</v>
      </c>
      <c r="F50" s="516" t="s">
        <v>1265</v>
      </c>
      <c r="G50" s="516" t="s">
        <v>702</v>
      </c>
      <c r="H50" s="417">
        <v>1</v>
      </c>
      <c r="I50" s="549">
        <f>DEFINITIVO!I103</f>
        <v>43070</v>
      </c>
      <c r="J50" s="549">
        <f>DEFINITIVO!J103</f>
        <v>43131</v>
      </c>
      <c r="K50" s="419">
        <f>(+J50-I50)/7</f>
        <v>8.7142857142857135</v>
      </c>
      <c r="L50" s="420" t="s">
        <v>1076</v>
      </c>
      <c r="M50" s="420">
        <f>DEFINITIVO!M103</f>
        <v>1</v>
      </c>
      <c r="N50" s="421">
        <f>IF(M50/H50&gt;1,1,+M50/H50)</f>
        <v>1</v>
      </c>
      <c r="O50" s="419">
        <f>+K50*N50</f>
        <v>8.7142857142857135</v>
      </c>
      <c r="P50" s="419" t="e">
        <f>IF(J50&lt;=#REF!,O50,0)</f>
        <v>#REF!</v>
      </c>
      <c r="Q50" s="419" t="e">
        <f>IF(#REF!&gt;=J50,K50,0)</f>
        <v>#REF!</v>
      </c>
      <c r="R50" s="419"/>
      <c r="S50" s="420"/>
      <c r="T50" s="422" t="str">
        <f>DEFINITIVO!T103</f>
        <v>PLAN MERCURIO Y ASBESTO
Mediante comunicación 20184000014581 se solicita al Ministro de salud se convoque la mesa técnica de CONASA para avanzar en los temas de coordinación interinstitucional requeridos en la ley 1658 de 2013. 
06/03/2018: Mediante comunicación No. 20183210112802 del 21/02/2018 el Ministerio de Salud informa que la vinculación de la decisiones del PUNHg a la CONASA no son del resorte exclusivo de esa cartera. Se indica que el 02/02/2018 se llevó a cabo una reunión en el Ministerio de Minas y Energía en la cual, los ministerior citados en el artículo 8 de la ley 1658 de 2013, incluido el Mintransporte,acordaron que sería el Ministerio de Minas quien lideraría el proceso de articulación para la implementación del PUNHg.  En dicha reunión se acordó entre los asistentes que Min Minas remitiría la solicitud a la CONASA para surtir el trámite pertinente. A la fecha se desarrollaron un total de 14 sesiones en donde los ministerios citados en el artículo 8 de la ley 1658 trabajaron de manera articulada sobre se realiza la revisión técnica del plan con el fin de consolidar la versión 2018 del PUNHg.
28/06/2018: Durante la V sesión extraordinaria y III virtual de la CONASA del 28/06/2018, fue aprobado por dicha instancia el seguimiento Estratégico del plan y una segunda actividad correspondiente al seguimiento operativo por parte de la mesa de seguridad química de la CONASA, esta última ratificando la  respuesta que habia enviado dicha mesa en fechas anteriores.</v>
      </c>
      <c r="U50" s="180">
        <f>IF(N50=100%,2,0)</f>
        <v>2</v>
      </c>
      <c r="V50" s="180">
        <f ca="1">IF(J50&lt;$T$2,0,1)</f>
        <v>0</v>
      </c>
      <c r="W50" s="180" t="str">
        <f ca="1">IF(U50+V50&gt;1,"CUMPLIDA",IF(V50=1,"EN TERMINO","VENCIDA"))</f>
        <v>CUMPLIDA</v>
      </c>
      <c r="X50" s="180" t="str">
        <f ca="1">IF(W50="CUMPLIDA","CUMPLIDA",IF(W50="EN TERMINO","EN TERMINO","VENCIDA"))</f>
        <v>CUMPLIDA</v>
      </c>
    </row>
    <row r="51" spans="1:24" ht="93.75" customHeight="1">
      <c r="A51" s="520">
        <v>2</v>
      </c>
      <c r="B51" s="521" t="s">
        <v>1248</v>
      </c>
      <c r="C51" s="516" t="s">
        <v>48</v>
      </c>
      <c r="D51" s="516" t="s">
        <v>1249</v>
      </c>
      <c r="E51" s="516" t="s">
        <v>1250</v>
      </c>
      <c r="F51" s="516" t="s">
        <v>1251</v>
      </c>
      <c r="G51" s="516" t="s">
        <v>107</v>
      </c>
      <c r="H51" s="417">
        <v>1</v>
      </c>
      <c r="I51" s="549">
        <f>DEFINITIVO!I104</f>
        <v>43101</v>
      </c>
      <c r="J51" s="549">
        <f>DEFINITIVO!J104</f>
        <v>43465</v>
      </c>
      <c r="K51" s="419">
        <f>(+J51-I51)/7</f>
        <v>52</v>
      </c>
      <c r="L51" s="420" t="s">
        <v>1076</v>
      </c>
      <c r="M51" s="420">
        <f>DEFINITIVO!M104</f>
        <v>1</v>
      </c>
      <c r="N51" s="421">
        <f>IF(M51/H51&gt;1,1,+M51/H51)</f>
        <v>1</v>
      </c>
      <c r="O51" s="419">
        <f>+K51*N51</f>
        <v>52</v>
      </c>
      <c r="P51" s="419" t="e">
        <f>IF(J51&lt;=#REF!,O51,0)</f>
        <v>#REF!</v>
      </c>
      <c r="Q51" s="419" t="e">
        <f>IF(#REF!&gt;=J51,K51,0)</f>
        <v>#REF!</v>
      </c>
      <c r="R51" s="419"/>
      <c r="S51" s="420"/>
      <c r="T51" s="422" t="str">
        <f>DEFINITIVO!T104</f>
        <v xml:space="preserve">Desde la Dirección de Transporte y Tránsito y el Grupo de Asuntos Ambientales y Desarrollo Sostenible se elaboró y radicado ante la oficina de planeación del Ministerio de Transporte, que incluye las acciones a adelantar dentro  del plan de accion sectorial </v>
      </c>
      <c r="U51" s="180">
        <f>IF(N51=100%,2,0)</f>
        <v>2</v>
      </c>
      <c r="V51" s="180">
        <f ca="1">IF(J51&lt;$T$2,0,1)</f>
        <v>0</v>
      </c>
      <c r="W51" s="180" t="str">
        <f ca="1">IF(U51+V51&gt;1,"CUMPLIDA",IF(V51=1,"EN TERMINO","VENCIDA"))</f>
        <v>CUMPLIDA</v>
      </c>
      <c r="X51" s="180" t="str">
        <f ca="1">IF(W51="CUMPLIDA","CUMPLIDA",IF(W51="EN TERMINO","EN TERMINO","VENCIDA"))</f>
        <v>CUMPLIDA</v>
      </c>
    </row>
    <row r="52" spans="1:24" ht="90.75" customHeight="1">
      <c r="A52" s="915">
        <v>8</v>
      </c>
      <c r="B52" s="917" t="s">
        <v>1252</v>
      </c>
      <c r="C52" s="915" t="s">
        <v>48</v>
      </c>
      <c r="D52" s="917" t="s">
        <v>1253</v>
      </c>
      <c r="E52" s="516" t="s">
        <v>1254</v>
      </c>
      <c r="F52" s="516" t="s">
        <v>1255</v>
      </c>
      <c r="G52" s="516" t="s">
        <v>107</v>
      </c>
      <c r="H52" s="417">
        <v>2</v>
      </c>
      <c r="I52" s="549">
        <f>DEFINITIVO!I105</f>
        <v>43101</v>
      </c>
      <c r="J52" s="549">
        <f>DEFINITIVO!J105</f>
        <v>43465</v>
      </c>
      <c r="K52" s="419">
        <f>(+J52-I52)/7</f>
        <v>52</v>
      </c>
      <c r="L52" s="420" t="s">
        <v>1256</v>
      </c>
      <c r="M52" s="420">
        <f>DEFINITIVO!M105</f>
        <v>1</v>
      </c>
      <c r="N52" s="421">
        <f>IF(M52/H52&gt;1,1,+M52/H52)</f>
        <v>0.5</v>
      </c>
      <c r="O52" s="419">
        <f>+K52*N52</f>
        <v>26</v>
      </c>
      <c r="P52" s="419" t="e">
        <f>IF(J52&lt;=#REF!,O52,0)</f>
        <v>#REF!</v>
      </c>
      <c r="Q52" s="419" t="e">
        <f>IF(#REF!&gt;=J52,K52,0)</f>
        <v>#REF!</v>
      </c>
      <c r="R52" s="419"/>
      <c r="S52" s="420"/>
      <c r="T52" s="422" t="str">
        <f>DEFINITIVO!T105</f>
        <v xml:space="preserve">El 04/10/2018 se remitió mediante correo electrónico a Minambiente el primer informe de mercurio transportado a partir de la información con que cuenta el MIntransporte desde 2013. Lo anterior considerando que dicho ministerio fue encargado de consolidar la información de cada entidad vinculada al Plan Unico Nacional de Mercurio. Es importante señalar que dentro de la mesa de sustancias químicas de CONASA, encargada del direccionamiento técnico del PUNHg, fue creada una submesa de mercurio para tratar aquellos temas relacionados con este plan de manera específica. Además,  se han adelantado acciones a partir de la información brindada por MINCIT referente a importadores de mercurio para verificar información en RNDC e iniciar procesos de articulación de datos. </v>
      </c>
      <c r="U52" s="180">
        <f>IF(N52=100%,2,0)</f>
        <v>0</v>
      </c>
      <c r="V52" s="180">
        <f ca="1">IF(J52&lt;$T$2,0,1)</f>
        <v>0</v>
      </c>
      <c r="W52" s="180" t="str">
        <f ca="1">IF(U52+V52&gt;1,"CUMPLIDA",IF(V52=1,"EN TERMINO","VENCIDA"))</f>
        <v>VENCIDA</v>
      </c>
      <c r="X52" s="881" t="str">
        <f ca="1">IF(W52&amp;W53="CUMPLIDA","CUMPLIDA",IF(OR(W52="VENCIDA",W53="VENCIDA"),"VENCIDA",IF(U52+U53=4,"CUMPLIDA","EN TERMINO")))</f>
        <v>VENCIDA</v>
      </c>
    </row>
    <row r="53" spans="1:24" ht="83.25" customHeight="1">
      <c r="A53" s="916"/>
      <c r="B53" s="918"/>
      <c r="C53" s="916"/>
      <c r="D53" s="918"/>
      <c r="E53" s="516" t="s">
        <v>1257</v>
      </c>
      <c r="F53" s="516" t="s">
        <v>1258</v>
      </c>
      <c r="G53" s="516" t="s">
        <v>702</v>
      </c>
      <c r="H53" s="417">
        <v>1</v>
      </c>
      <c r="I53" s="549">
        <f>DEFINITIVO!I106</f>
        <v>43101</v>
      </c>
      <c r="J53" s="549">
        <f>DEFINITIVO!J106</f>
        <v>43282</v>
      </c>
      <c r="K53" s="419">
        <f>(+J53-I53)/7</f>
        <v>25.857142857142858</v>
      </c>
      <c r="L53" s="420" t="s">
        <v>1256</v>
      </c>
      <c r="M53" s="420">
        <f>DEFINITIVO!M106</f>
        <v>1</v>
      </c>
      <c r="N53" s="421">
        <f>IF(M53/H53&gt;1,1,+M53/H53)</f>
        <v>1</v>
      </c>
      <c r="O53" s="419">
        <f>+K53*N53</f>
        <v>25.857142857142858</v>
      </c>
      <c r="P53" s="419" t="e">
        <f>IF(J53&lt;=#REF!,O53,0)</f>
        <v>#REF!</v>
      </c>
      <c r="Q53" s="419" t="e">
        <f>IF(#REF!&gt;=J53,K53,0)</f>
        <v>#REF!</v>
      </c>
      <c r="R53" s="419"/>
      <c r="S53" s="420"/>
      <c r="T53" s="422" t="str">
        <f>DEFINITIVO!T106</f>
        <v xml:space="preserve">Mediante radicado 20184000254171 se solicita al Ministerio de Comercio, Industria y Turismo,  el inicio de mesas de trabajo para la articulación de sistemas con el fin de validar información referente al transporte de mercurio en el país y el listado de importadores de esa entidad. </v>
      </c>
      <c r="U53" s="180">
        <f>IF(N53=100%,2,0)</f>
        <v>2</v>
      </c>
      <c r="V53" s="180">
        <f ca="1">IF(J53&lt;$T$2,0,1)</f>
        <v>0</v>
      </c>
      <c r="W53" s="180" t="str">
        <f ca="1">IF(U53+V53&gt;1,"CUMPLIDA",IF(V53=1,"EN TERMINO","VENCIDA"))</f>
        <v>CUMPLIDA</v>
      </c>
      <c r="X53" s="881"/>
    </row>
    <row r="54" spans="1:24" ht="331.5">
      <c r="A54" s="518">
        <v>19</v>
      </c>
      <c r="B54" s="516" t="s">
        <v>1262</v>
      </c>
      <c r="C54" s="522" t="s">
        <v>48</v>
      </c>
      <c r="D54" s="522" t="s">
        <v>1266</v>
      </c>
      <c r="E54" s="516" t="s">
        <v>1259</v>
      </c>
      <c r="F54" s="516" t="s">
        <v>1267</v>
      </c>
      <c r="G54" s="516" t="s">
        <v>107</v>
      </c>
      <c r="H54" s="417">
        <v>1</v>
      </c>
      <c r="I54" s="549">
        <f>DEFINITIVO!I107</f>
        <v>43466</v>
      </c>
      <c r="J54" s="549">
        <f>DEFINITIVO!J107</f>
        <v>43830</v>
      </c>
      <c r="K54" s="419">
        <f>(+J54-I54)/7</f>
        <v>52</v>
      </c>
      <c r="L54" s="420" t="s">
        <v>1260</v>
      </c>
      <c r="M54" s="420">
        <f>DEFINITIVO!M107</f>
        <v>0.4</v>
      </c>
      <c r="N54" s="421">
        <f>IF(M54/H54&gt;1,1,+M54/H54)</f>
        <v>0.4</v>
      </c>
      <c r="O54" s="419">
        <f>+K54*N54</f>
        <v>20.8</v>
      </c>
      <c r="P54" s="419" t="e">
        <f>IF(J54&lt;=#REF!,O54,0)</f>
        <v>#REF!</v>
      </c>
      <c r="Q54" s="419" t="e">
        <f>IF(#REF!&gt;=J54,K54,0)</f>
        <v>#REF!</v>
      </c>
      <c r="R54" s="419"/>
      <c r="S54" s="420"/>
      <c r="T54" s="422" t="str">
        <f>DEFINITIVO!T107</f>
        <v>Durante el año 2017 se estructuró el proyecto de inversión Fortalecimiento del Transporte de Sustancias Químicas y Mercancías Peligrosas en todos sus modos - Nacional, el cual fue aprobado por el DNP, seguidamente en el año 2018 se realizó la modificación al proyecto de acuerdo a las solicitudes realizadas por DNP el cual quedó "Fortalecimiento al manejo de las sustancias químicas y mercancías peligrosas durante su transporte en los diferentes modos - Nacional", con el proyecto se predente realizar una consultoría que busca establecer elementos técnicos que apoyen la actualización de las normas actuales en materia de transporte de mercancías peligrosas, dentro de las cuales se considerará de manera particular el tema del mercurio con el fin de fortalecer las acciones promovidas en el Plan Unico de Mercurio. Lo anterior, considerando los requerimientos presupuestales para este desarrollo; y lo cual permitiría dar cumplimiento a lo establecido en el PUNHg y en el PES de Mercurio del Ministerio de Transporte, en su actividad 1 Gestionar los recursos requeridos para el fortalecimiento institucional.. Es de resaltar que a la fecha no han sido asignados recursos para esta Ficha BPIN ni durante el 2018 ni durante el 2019. La oficina de Planeación informa a la Dirección de Transporte y Tránsito que  las acciones son incluidas en el plan de acción del Viceministerio, sin embargo es importante aclarar que los planes de acción 2019 del Ministerio quedarán en firme el 31 de enero de 2019.</v>
      </c>
      <c r="U54" s="180">
        <f>IF(N54=100%,2,0)</f>
        <v>0</v>
      </c>
      <c r="V54" s="180">
        <f ca="1">IF(J54&lt;$T$2,0,1)</f>
        <v>1</v>
      </c>
      <c r="W54" s="180" t="str">
        <f ca="1">IF(U54+V54&gt;1,"CUMPLIDA",IF(V54=1,"EN TERMINO","VENCIDA"))</f>
        <v>EN TERMINO</v>
      </c>
      <c r="X54" s="180" t="str">
        <f ca="1">IF(W54="CUMPLIDA","CUMPLIDA",IF(W54="EN TERMINO","EN TERMINO","VENCIDA"))</f>
        <v>EN TERMINO</v>
      </c>
    </row>
    <row r="55" spans="1:24">
      <c r="A55" s="68" t="s">
        <v>694</v>
      </c>
      <c r="B55" s="68"/>
      <c r="C55" s="69"/>
      <c r="D55" s="68"/>
      <c r="E55" s="68"/>
      <c r="F55" s="70"/>
      <c r="G55" s="70"/>
      <c r="H55" s="70"/>
      <c r="I55" s="71"/>
      <c r="J55" s="71"/>
      <c r="K55" s="72"/>
      <c r="L55" s="73"/>
      <c r="M55" s="73"/>
      <c r="N55" s="74"/>
      <c r="O55" s="72"/>
      <c r="P55" s="72"/>
      <c r="Q55" s="72"/>
      <c r="R55" s="73"/>
      <c r="S55" s="73"/>
      <c r="T55" s="73"/>
      <c r="U55" s="73"/>
      <c r="V55" s="73"/>
      <c r="W55" s="73"/>
      <c r="X55" s="75"/>
    </row>
    <row r="56" spans="1:24" ht="180">
      <c r="A56" s="909">
        <v>1</v>
      </c>
      <c r="B56" s="870" t="s">
        <v>773</v>
      </c>
      <c r="C56" s="912" t="s">
        <v>48</v>
      </c>
      <c r="D56" s="870" t="s">
        <v>771</v>
      </c>
      <c r="E56" s="870" t="s">
        <v>932</v>
      </c>
      <c r="F56" s="130" t="s">
        <v>872</v>
      </c>
      <c r="G56" s="129" t="s">
        <v>448</v>
      </c>
      <c r="H56" s="129">
        <v>1</v>
      </c>
      <c r="I56" s="19">
        <f>DEFINITIVO!I109</f>
        <v>43025</v>
      </c>
      <c r="J56" s="19">
        <f>DEFINITIVO!J109</f>
        <v>43038</v>
      </c>
      <c r="K56" s="78">
        <f t="shared" ref="K56:K79" si="23">(+J56-I56)/7</f>
        <v>1.8571428571428572</v>
      </c>
      <c r="L56" s="129" t="s">
        <v>1097</v>
      </c>
      <c r="M56" s="131">
        <f>DEFINITIVO!M109</f>
        <v>1</v>
      </c>
      <c r="N56" s="79">
        <f t="shared" ref="N56:N78" si="24">IF(M56/H56&gt;1,1,+M56/H56)</f>
        <v>1</v>
      </c>
      <c r="O56" s="78">
        <f t="shared" ref="O56:O78" si="25">+K56*N56</f>
        <v>1.8571428571428572</v>
      </c>
      <c r="P56" s="78" t="e">
        <f>IF(J56&lt;=#REF!,O56,0)</f>
        <v>#REF!</v>
      </c>
      <c r="Q56" s="78" t="e">
        <f>IF(#REF!&gt;=J56,K56,0)</f>
        <v>#REF!</v>
      </c>
      <c r="R56" s="78"/>
      <c r="S56" s="131"/>
      <c r="T56" s="82" t="str">
        <f>DEFINITIVO!T109</f>
        <v>PLAN VIGENCIA 2016
Se envío oficio 20174230425091 del 11/10/2017, solicitando reunión con la ANSV, oficio 20174230382111 del 18/09/2017 informa del Traslado por competencia Plan de Mejoramiento Contraloría General de República y oficio 20174230418311 del 06/10/2017 donde comunican el Plan de Mejoramiento Contraloría General de República vigencia 2016.</v>
      </c>
      <c r="U56" s="131">
        <f t="shared" ref="U56:U78" si="26">IF(N56=100%,2,0)</f>
        <v>2</v>
      </c>
      <c r="V56" s="131">
        <f t="shared" ref="V56:V78" ca="1" si="27">IF(J56&lt;$T$2,0,1)</f>
        <v>0</v>
      </c>
      <c r="W56" s="131" t="str">
        <f t="shared" ref="W56:W78" ca="1" si="28">IF(U56+V56&gt;1,"CUMPLIDA",IF(V56=1,"EN TERMINO","VENCIDA"))</f>
        <v>CUMPLIDA</v>
      </c>
      <c r="X56" s="881" t="str">
        <f ca="1">IF(W56&amp;W57&amp;W58="CUMPLIDA","CUMPLIDA",IF(OR(W56="VENCIDA",W57="VENCIDA",W58="VENCIDA"),"VENCIDA",IF(U56+U57+U58=6,"CUMPLIDA","EN TERMINO")))</f>
        <v>CUMPLIDA</v>
      </c>
    </row>
    <row r="57" spans="1:24" ht="96">
      <c r="A57" s="910"/>
      <c r="B57" s="874"/>
      <c r="C57" s="913"/>
      <c r="D57" s="874"/>
      <c r="E57" s="874"/>
      <c r="F57" s="130" t="s">
        <v>772</v>
      </c>
      <c r="G57" s="129" t="s">
        <v>448</v>
      </c>
      <c r="H57" s="129">
        <v>1</v>
      </c>
      <c r="I57" s="19">
        <f>DEFINITIVO!I110</f>
        <v>43012</v>
      </c>
      <c r="J57" s="19">
        <f>DEFINITIVO!J110</f>
        <v>43038</v>
      </c>
      <c r="K57" s="78">
        <f t="shared" si="23"/>
        <v>3.7142857142857144</v>
      </c>
      <c r="L57" s="129" t="s">
        <v>1097</v>
      </c>
      <c r="M57" s="164">
        <f>DEFINITIVO!M110</f>
        <v>1</v>
      </c>
      <c r="N57" s="79">
        <f t="shared" si="24"/>
        <v>1</v>
      </c>
      <c r="O57" s="78">
        <f t="shared" si="25"/>
        <v>3.7142857142857144</v>
      </c>
      <c r="P57" s="78" t="e">
        <f>IF(J57&lt;=#REF!,O57,0)</f>
        <v>#REF!</v>
      </c>
      <c r="Q57" s="78" t="e">
        <f>IF(#REF!&gt;=J57,K57,0)</f>
        <v>#REF!</v>
      </c>
      <c r="R57" s="78"/>
      <c r="S57" s="131"/>
      <c r="T57" s="82" t="str">
        <f>DEFINITIVO!T110</f>
        <v>PLAN VIGENCIA 2016
Se envío oficio 20174230425091 del 11/10/2017, solicitando reunión con la ANSV, oficio 20174230382111 del 18/09/2017 informa del Traslado por competencia Plan de Mejoramiento Contraloría General de República y oficio 20174230418311 del 06/10/2017 donde comunican el Plan de Mejoramiento Contraloría General de República vigencia 2016.</v>
      </c>
      <c r="U57" s="131">
        <f t="shared" si="26"/>
        <v>2</v>
      </c>
      <c r="V57" s="131">
        <f t="shared" ca="1" si="27"/>
        <v>0</v>
      </c>
      <c r="W57" s="131" t="str">
        <f t="shared" ca="1" si="28"/>
        <v>CUMPLIDA</v>
      </c>
      <c r="X57" s="881"/>
    </row>
    <row r="58" spans="1:24" ht="131.25" customHeight="1">
      <c r="A58" s="911"/>
      <c r="B58" s="871"/>
      <c r="C58" s="914"/>
      <c r="D58" s="871"/>
      <c r="E58" s="871"/>
      <c r="F58" s="130" t="s">
        <v>873</v>
      </c>
      <c r="G58" s="129" t="s">
        <v>844</v>
      </c>
      <c r="H58" s="6">
        <v>1</v>
      </c>
      <c r="I58" s="19">
        <f>DEFINITIVO!I111</f>
        <v>43056</v>
      </c>
      <c r="J58" s="19">
        <f>DEFINITIVO!J111</f>
        <v>43421</v>
      </c>
      <c r="K58" s="78">
        <f t="shared" si="23"/>
        <v>52.142857142857146</v>
      </c>
      <c r="L58" s="129" t="s">
        <v>1097</v>
      </c>
      <c r="M58" s="164">
        <f>DEFINITIVO!M111</f>
        <v>1</v>
      </c>
      <c r="N58" s="79">
        <f t="shared" si="24"/>
        <v>1</v>
      </c>
      <c r="O58" s="78">
        <f t="shared" si="25"/>
        <v>52.142857142857146</v>
      </c>
      <c r="P58" s="78" t="e">
        <f>IF(J58&lt;=#REF!,O58,0)</f>
        <v>#REF!</v>
      </c>
      <c r="Q58" s="78" t="e">
        <f>IF(#REF!&gt;=J58,K58,0)</f>
        <v>#REF!</v>
      </c>
      <c r="R58" s="78"/>
      <c r="S58" s="131"/>
      <c r="T58" s="82" t="str">
        <f>DEFINITIVO!T111</f>
        <v xml:space="preserve">PLAN VIGENCIA 2016
Conforme a los talleres desarrollados dentro del Plan de Mejoramiento que es adelantado por la Agencia Nacional de Seguridad Vial - ANSV, respecto de los hallazgos del Plan Nacional de Seguridad Vial 2011-2021, se ha realizado las respectivas mesas de trabajo cumpliendo con las acciones acordadas y con el cronograma de actividades. </v>
      </c>
      <c r="U58" s="131">
        <f t="shared" si="26"/>
        <v>2</v>
      </c>
      <c r="V58" s="131">
        <f t="shared" ca="1" si="27"/>
        <v>0</v>
      </c>
      <c r="W58" s="131" t="str">
        <f t="shared" ca="1" si="28"/>
        <v>CUMPLIDA</v>
      </c>
      <c r="X58" s="881"/>
    </row>
    <row r="59" spans="1:24" ht="180">
      <c r="A59" s="865">
        <v>2</v>
      </c>
      <c r="B59" s="870" t="s">
        <v>776</v>
      </c>
      <c r="C59" s="858" t="s">
        <v>48</v>
      </c>
      <c r="D59" s="870" t="s">
        <v>774</v>
      </c>
      <c r="E59" s="858" t="s">
        <v>775</v>
      </c>
      <c r="F59" s="130" t="s">
        <v>872</v>
      </c>
      <c r="G59" s="129" t="s">
        <v>448</v>
      </c>
      <c r="H59" s="129">
        <v>1</v>
      </c>
      <c r="I59" s="19">
        <f>DEFINITIVO!I112</f>
        <v>43025</v>
      </c>
      <c r="J59" s="19">
        <f>DEFINITIVO!J112</f>
        <v>43038</v>
      </c>
      <c r="K59" s="78">
        <f t="shared" si="23"/>
        <v>1.8571428571428572</v>
      </c>
      <c r="L59" s="129" t="s">
        <v>1097</v>
      </c>
      <c r="M59" s="164">
        <f>DEFINITIVO!M112</f>
        <v>1</v>
      </c>
      <c r="N59" s="79">
        <f t="shared" si="24"/>
        <v>1</v>
      </c>
      <c r="O59" s="78">
        <f t="shared" si="25"/>
        <v>1.8571428571428572</v>
      </c>
      <c r="P59" s="78" t="e">
        <f>IF(J59&lt;=#REF!,O59,0)</f>
        <v>#REF!</v>
      </c>
      <c r="Q59" s="78" t="e">
        <f>IF(#REF!&gt;=J59,K59,0)</f>
        <v>#REF!</v>
      </c>
      <c r="R59" s="78"/>
      <c r="S59" s="131"/>
      <c r="T59" s="82" t="str">
        <f>DEFINITIVO!T112</f>
        <v>PLAN VIGENCIA 2016
Se envío oficio 20174230425091 del 11/10/2017, solicitando reunión con la ANSV, oficio 20174230382111 del 18/09/2017 informa del Traslado por competencia Plan de Mejoramiento Contraloría General de República y oficio 20174230418311 del 06/10/2017 donde comunican el Plan de Mejoramiento Contraloría General de República vigencia 2016.</v>
      </c>
      <c r="U59" s="131">
        <f t="shared" si="26"/>
        <v>2</v>
      </c>
      <c r="V59" s="131">
        <f t="shared" ca="1" si="27"/>
        <v>0</v>
      </c>
      <c r="W59" s="131" t="str">
        <f t="shared" ca="1" si="28"/>
        <v>CUMPLIDA</v>
      </c>
      <c r="X59" s="881" t="str">
        <f ca="1">IF(W59&amp;W60&amp;W61="CUMPLIDA","CUMPLIDA",IF(OR(W59="VENCIDA",W60="VENCIDA",W61="VENCIDA"),"VENCIDA",IF(U59+U60+U61=6,"CUMPLIDA","EN TERMINO")))</f>
        <v>CUMPLIDA</v>
      </c>
    </row>
    <row r="60" spans="1:24" ht="96">
      <c r="A60" s="865"/>
      <c r="B60" s="874"/>
      <c r="C60" s="858"/>
      <c r="D60" s="874"/>
      <c r="E60" s="858"/>
      <c r="F60" s="130" t="s">
        <v>772</v>
      </c>
      <c r="G60" s="129" t="s">
        <v>448</v>
      </c>
      <c r="H60" s="129">
        <v>1</v>
      </c>
      <c r="I60" s="19">
        <f>DEFINITIVO!I113</f>
        <v>43012</v>
      </c>
      <c r="J60" s="19">
        <f>DEFINITIVO!J113</f>
        <v>43038</v>
      </c>
      <c r="K60" s="78">
        <f t="shared" si="23"/>
        <v>3.7142857142857144</v>
      </c>
      <c r="L60" s="129" t="s">
        <v>1097</v>
      </c>
      <c r="M60" s="164">
        <f>DEFINITIVO!M113</f>
        <v>1</v>
      </c>
      <c r="N60" s="79">
        <f t="shared" si="24"/>
        <v>1</v>
      </c>
      <c r="O60" s="78">
        <f t="shared" si="25"/>
        <v>3.7142857142857144</v>
      </c>
      <c r="P60" s="78" t="e">
        <f>IF(J60&lt;=#REF!,O60,0)</f>
        <v>#REF!</v>
      </c>
      <c r="Q60" s="78" t="e">
        <f>IF(#REF!&gt;=J60,K60,0)</f>
        <v>#REF!</v>
      </c>
      <c r="R60" s="78"/>
      <c r="S60" s="131"/>
      <c r="T60" s="82" t="str">
        <f>DEFINITIVO!T113</f>
        <v>PLAN VIGENCIA 2016
Se envío oficio 20174230425091 del 11/10/2017, solicitando reunión con la ANSV, oficio 20174230382111 del 18/09/2017 informa del Traslado por competencia Plan de Mejoramiento Contraloría General de República y oficio 20174230418311 del 06/10/2017 donde comunican el Plan de Mejoramiento Contraloría General de República vigencia 2016.</v>
      </c>
      <c r="U60" s="131">
        <f t="shared" si="26"/>
        <v>2</v>
      </c>
      <c r="V60" s="131">
        <f t="shared" ca="1" si="27"/>
        <v>0</v>
      </c>
      <c r="W60" s="131" t="str">
        <f t="shared" ca="1" si="28"/>
        <v>CUMPLIDA</v>
      </c>
      <c r="X60" s="881"/>
    </row>
    <row r="61" spans="1:24" ht="96">
      <c r="A61" s="865"/>
      <c r="B61" s="871"/>
      <c r="C61" s="858"/>
      <c r="D61" s="871"/>
      <c r="E61" s="858"/>
      <c r="F61" s="130" t="s">
        <v>873</v>
      </c>
      <c r="G61" s="293" t="s">
        <v>844</v>
      </c>
      <c r="H61" s="6">
        <v>1</v>
      </c>
      <c r="I61" s="19">
        <f>DEFINITIVO!I114</f>
        <v>43056</v>
      </c>
      <c r="J61" s="19">
        <f>DEFINITIVO!J114</f>
        <v>43421</v>
      </c>
      <c r="K61" s="78">
        <f t="shared" si="23"/>
        <v>52.142857142857146</v>
      </c>
      <c r="L61" s="129" t="s">
        <v>1097</v>
      </c>
      <c r="M61" s="164">
        <f>DEFINITIVO!M114</f>
        <v>1</v>
      </c>
      <c r="N61" s="79">
        <f t="shared" si="24"/>
        <v>1</v>
      </c>
      <c r="O61" s="78">
        <f t="shared" si="25"/>
        <v>52.142857142857146</v>
      </c>
      <c r="P61" s="78" t="e">
        <f>IF(J61&lt;=#REF!,O61,0)</f>
        <v>#REF!</v>
      </c>
      <c r="Q61" s="78" t="e">
        <f>IF(#REF!&gt;=J61,K61,0)</f>
        <v>#REF!</v>
      </c>
      <c r="R61" s="78"/>
      <c r="S61" s="131"/>
      <c r="T61" s="82" t="str">
        <f>DEFINITIVO!T114</f>
        <v xml:space="preserve">PLAN VIGENCIA 2016
Conforme a los talleres desarrollados dentro del Plan de Mejoramiento que es adelantado por la Agencia Nacional de Seguridad Vial - ANSV, respecto de los hallazgos del Plan Nacional de Seguridad Vial 2011-2021, se ha realizado las respectivas mesas de trabajo cumpliendo con las acciones acordadas y con el cronograma de actividades. </v>
      </c>
      <c r="U61" s="131">
        <f t="shared" si="26"/>
        <v>2</v>
      </c>
      <c r="V61" s="131">
        <f t="shared" ca="1" si="27"/>
        <v>0</v>
      </c>
      <c r="W61" s="131" t="str">
        <f t="shared" ca="1" si="28"/>
        <v>CUMPLIDA</v>
      </c>
      <c r="X61" s="881"/>
    </row>
    <row r="62" spans="1:24" ht="180">
      <c r="A62" s="868">
        <v>3</v>
      </c>
      <c r="B62" s="870" t="s">
        <v>778</v>
      </c>
      <c r="C62" s="870" t="s">
        <v>48</v>
      </c>
      <c r="D62" s="870" t="s">
        <v>777</v>
      </c>
      <c r="E62" s="870" t="s">
        <v>874</v>
      </c>
      <c r="F62" s="130" t="s">
        <v>872</v>
      </c>
      <c r="G62" s="129" t="s">
        <v>448</v>
      </c>
      <c r="H62" s="129">
        <v>1</v>
      </c>
      <c r="I62" s="19">
        <f>DEFINITIVO!I115</f>
        <v>43025</v>
      </c>
      <c r="J62" s="19">
        <f>DEFINITIVO!J115</f>
        <v>43038</v>
      </c>
      <c r="K62" s="78">
        <f t="shared" si="23"/>
        <v>1.8571428571428572</v>
      </c>
      <c r="L62" s="129" t="s">
        <v>1097</v>
      </c>
      <c r="M62" s="164">
        <f>DEFINITIVO!M115</f>
        <v>1</v>
      </c>
      <c r="N62" s="79">
        <f t="shared" si="24"/>
        <v>1</v>
      </c>
      <c r="O62" s="78">
        <f t="shared" si="25"/>
        <v>1.8571428571428572</v>
      </c>
      <c r="P62" s="78" t="e">
        <f>IF(J62&lt;=#REF!,O62,0)</f>
        <v>#REF!</v>
      </c>
      <c r="Q62" s="78" t="e">
        <f>IF(#REF!&gt;=J62,K62,0)</f>
        <v>#REF!</v>
      </c>
      <c r="R62" s="78"/>
      <c r="S62" s="131"/>
      <c r="T62" s="82" t="str">
        <f>DEFINITIVO!T115</f>
        <v>PLAN VIGENCIA 2016
Se envío oficio 20174230425091 del 11/10/2017, solicitando reunión con la ANSV, oficio 20174230382111 del 18/09/2017 informa del Traslado por competencia Plan de Mejoramiento Contraloría General de República y oficio 20174230418311 del 06/10/2017 donde comunican el Plan de Mejoramiento Contraloría Geenral de República vigencia 2016.</v>
      </c>
      <c r="U62" s="131">
        <f t="shared" si="26"/>
        <v>2</v>
      </c>
      <c r="V62" s="131">
        <f t="shared" ca="1" si="27"/>
        <v>0</v>
      </c>
      <c r="W62" s="131" t="str">
        <f t="shared" ca="1" si="28"/>
        <v>CUMPLIDA</v>
      </c>
      <c r="X62" s="881" t="str">
        <f ca="1">IF(W62&amp;W63&amp;W64="CUMPLIDA","CUMPLIDA",IF(OR(W62="VENCIDA",W63="VENCIDA",W64="VENCIDA"),"VENCIDA",IF(U62+U63+U64=6,"CUMPLIDA","EN TERMINO")))</f>
        <v>CUMPLIDA</v>
      </c>
    </row>
    <row r="63" spans="1:24" ht="96">
      <c r="A63" s="880"/>
      <c r="B63" s="874"/>
      <c r="C63" s="874"/>
      <c r="D63" s="874"/>
      <c r="E63" s="874"/>
      <c r="F63" s="130" t="s">
        <v>772</v>
      </c>
      <c r="G63" s="129" t="s">
        <v>448</v>
      </c>
      <c r="H63" s="129">
        <v>1</v>
      </c>
      <c r="I63" s="19">
        <f>DEFINITIVO!I116</f>
        <v>43012</v>
      </c>
      <c r="J63" s="19">
        <f>DEFINITIVO!J116</f>
        <v>43038</v>
      </c>
      <c r="K63" s="78">
        <f t="shared" si="23"/>
        <v>3.7142857142857144</v>
      </c>
      <c r="L63" s="129" t="s">
        <v>1097</v>
      </c>
      <c r="M63" s="164">
        <f>DEFINITIVO!M116</f>
        <v>1</v>
      </c>
      <c r="N63" s="79">
        <f t="shared" si="24"/>
        <v>1</v>
      </c>
      <c r="O63" s="78">
        <f t="shared" si="25"/>
        <v>3.7142857142857144</v>
      </c>
      <c r="P63" s="78" t="e">
        <f>IF(J63&lt;=#REF!,O63,0)</f>
        <v>#REF!</v>
      </c>
      <c r="Q63" s="78" t="e">
        <f>IF(#REF!&gt;=J63,K63,0)</f>
        <v>#REF!</v>
      </c>
      <c r="R63" s="78"/>
      <c r="S63" s="131"/>
      <c r="T63" s="82" t="str">
        <f>DEFINITIVO!T116</f>
        <v>PLAN VIGENCIA 2016
Se envío oficio 20174230425091 del 11/10/2017, solicitando reunión con la ANSV, oficio 20174230382111 del 18/09/2017 informa del Traslado por competencia Plan de Mejoramiento Contraloría General de República y oficio 20174230418311 del 06/10/2017 donde comunican el Plan de Mejoramiento Contraloría Geenral de República vigencia 2016.</v>
      </c>
      <c r="U63" s="131">
        <f t="shared" si="26"/>
        <v>2</v>
      </c>
      <c r="V63" s="131">
        <f t="shared" ca="1" si="27"/>
        <v>0</v>
      </c>
      <c r="W63" s="131" t="str">
        <f t="shared" ca="1" si="28"/>
        <v>CUMPLIDA</v>
      </c>
      <c r="X63" s="881"/>
    </row>
    <row r="64" spans="1:24" ht="84">
      <c r="A64" s="869"/>
      <c r="B64" s="871"/>
      <c r="C64" s="871"/>
      <c r="D64" s="871"/>
      <c r="E64" s="871"/>
      <c r="F64" s="130" t="s">
        <v>873</v>
      </c>
      <c r="G64" s="292" t="s">
        <v>844</v>
      </c>
      <c r="H64" s="294">
        <v>1</v>
      </c>
      <c r="I64" s="19">
        <f>DEFINITIVO!I117</f>
        <v>43056</v>
      </c>
      <c r="J64" s="19">
        <f>DEFINITIVO!J117</f>
        <v>43421</v>
      </c>
      <c r="K64" s="78">
        <f t="shared" si="23"/>
        <v>52.142857142857146</v>
      </c>
      <c r="L64" s="129" t="s">
        <v>1097</v>
      </c>
      <c r="M64" s="164">
        <f>DEFINITIVO!M117</f>
        <v>1</v>
      </c>
      <c r="N64" s="79">
        <f t="shared" si="24"/>
        <v>1</v>
      </c>
      <c r="O64" s="78">
        <f t="shared" si="25"/>
        <v>52.142857142857146</v>
      </c>
      <c r="P64" s="78" t="e">
        <f>IF(J64&lt;=#REF!,O64,0)</f>
        <v>#REF!</v>
      </c>
      <c r="Q64" s="78" t="e">
        <f>IF(#REF!&gt;=J64,K64,0)</f>
        <v>#REF!</v>
      </c>
      <c r="R64" s="78"/>
      <c r="S64" s="131"/>
      <c r="T64" s="82" t="str">
        <f>DEFINITIVO!T117</f>
        <v xml:space="preserve">PLAN VIGENCIA 2016
Conforme a los talleres desarrollados dentro del Plan de Mejoramiento que es adelantado por la Agencia Nacional de Seguridad Vial - ANSV, respecto de los hallazgos del Plan Nacional de Seguridad Vial 2011-2021, se ha realizado las respectivas mesas de trabajo cumpliendo con las acciones acordadas y con el cronograma de actividades. </v>
      </c>
      <c r="U64" s="131">
        <f t="shared" si="26"/>
        <v>2</v>
      </c>
      <c r="V64" s="131">
        <f t="shared" ca="1" si="27"/>
        <v>0</v>
      </c>
      <c r="W64" s="131" t="str">
        <f t="shared" ca="1" si="28"/>
        <v>CUMPLIDA</v>
      </c>
      <c r="X64" s="881"/>
    </row>
    <row r="65" spans="1:24" ht="180">
      <c r="A65" s="868">
        <v>4</v>
      </c>
      <c r="B65" s="870" t="s">
        <v>780</v>
      </c>
      <c r="C65" s="870" t="s">
        <v>48</v>
      </c>
      <c r="D65" s="870" t="s">
        <v>779</v>
      </c>
      <c r="E65" s="870" t="s">
        <v>875</v>
      </c>
      <c r="F65" s="130" t="s">
        <v>872</v>
      </c>
      <c r="G65" s="129" t="s">
        <v>448</v>
      </c>
      <c r="H65" s="129">
        <v>1</v>
      </c>
      <c r="I65" s="19">
        <f>DEFINITIVO!I118</f>
        <v>43025</v>
      </c>
      <c r="J65" s="19">
        <f>DEFINITIVO!J118</f>
        <v>43038</v>
      </c>
      <c r="K65" s="78">
        <f t="shared" si="23"/>
        <v>1.8571428571428572</v>
      </c>
      <c r="L65" s="129" t="s">
        <v>1097</v>
      </c>
      <c r="M65" s="164">
        <f>DEFINITIVO!M118</f>
        <v>1</v>
      </c>
      <c r="N65" s="79">
        <f t="shared" si="24"/>
        <v>1</v>
      </c>
      <c r="O65" s="78">
        <f t="shared" si="25"/>
        <v>1.8571428571428572</v>
      </c>
      <c r="P65" s="78" t="e">
        <f>IF(J65&lt;=#REF!,O65,0)</f>
        <v>#REF!</v>
      </c>
      <c r="Q65" s="78" t="e">
        <f>IF(#REF!&gt;=J65,K65,0)</f>
        <v>#REF!</v>
      </c>
      <c r="R65" s="78"/>
      <c r="S65" s="131"/>
      <c r="T65" s="82" t="str">
        <f>DEFINITIVO!T118</f>
        <v>PLAN VIGENCIA 2016
Se envío oficio 20174230425091 del 11/10/2017, solicitando reunión con la ANSV, oficio 20174230382111 del 18/09/2017 informa del Traslado por competencia Plan de Mejoramiento Contraloría General de República y oficio 20174230418311 del 06/10/2017 donde comunican el Plan de Mejoramiento Contraloría General de República vigencia 2016.</v>
      </c>
      <c r="U65" s="131">
        <f t="shared" si="26"/>
        <v>2</v>
      </c>
      <c r="V65" s="131">
        <f t="shared" ca="1" si="27"/>
        <v>0</v>
      </c>
      <c r="W65" s="131" t="str">
        <f t="shared" ca="1" si="28"/>
        <v>CUMPLIDA</v>
      </c>
      <c r="X65" s="881" t="str">
        <f ca="1">IF(W65&amp;W66&amp;W67="CUMPLIDA","CUMPLIDA",IF(OR(W65="VENCIDA",W66="VENCIDA",W67="VENCIDA"),"VENCIDA",IF(U65+U66+U67=6,"CUMPLIDA","EN TERMINO")))</f>
        <v>CUMPLIDA</v>
      </c>
    </row>
    <row r="66" spans="1:24" ht="96">
      <c r="A66" s="880"/>
      <c r="B66" s="874"/>
      <c r="C66" s="874"/>
      <c r="D66" s="874"/>
      <c r="E66" s="874"/>
      <c r="F66" s="130" t="s">
        <v>772</v>
      </c>
      <c r="G66" s="129" t="s">
        <v>448</v>
      </c>
      <c r="H66" s="129">
        <v>1</v>
      </c>
      <c r="I66" s="19">
        <f>DEFINITIVO!I119</f>
        <v>43012</v>
      </c>
      <c r="J66" s="19">
        <f>DEFINITIVO!J119</f>
        <v>43038</v>
      </c>
      <c r="K66" s="78">
        <f t="shared" si="23"/>
        <v>3.7142857142857144</v>
      </c>
      <c r="L66" s="129" t="s">
        <v>1097</v>
      </c>
      <c r="M66" s="164">
        <f>DEFINITIVO!M119</f>
        <v>1</v>
      </c>
      <c r="N66" s="79">
        <f t="shared" si="24"/>
        <v>1</v>
      </c>
      <c r="O66" s="78">
        <f t="shared" si="25"/>
        <v>3.7142857142857144</v>
      </c>
      <c r="P66" s="78" t="e">
        <f>IF(J66&lt;=#REF!,O66,0)</f>
        <v>#REF!</v>
      </c>
      <c r="Q66" s="78" t="e">
        <f>IF(#REF!&gt;=J66,K66,0)</f>
        <v>#REF!</v>
      </c>
      <c r="R66" s="78"/>
      <c r="S66" s="131"/>
      <c r="T66" s="82" t="str">
        <f>DEFINITIVO!T119</f>
        <v>PLAN VIGENCIA 2016
Se envío oficio 20174230425091 del 11/10/2017, solicitando reunión con la ANSV, oficio 20174230382111 del 18/09/2017 informa del Traslado por competencia Plan de Mejoramiento Contraloría General de República y oficio 20174230418311 del 06/10/2017 donde comunican el Plan de Mejoramiento Contraloría Geenral de República vigencia 2016.</v>
      </c>
      <c r="U66" s="131">
        <f t="shared" si="26"/>
        <v>2</v>
      </c>
      <c r="V66" s="131">
        <f t="shared" ca="1" si="27"/>
        <v>0</v>
      </c>
      <c r="W66" s="131" t="str">
        <f t="shared" ca="1" si="28"/>
        <v>CUMPLIDA</v>
      </c>
      <c r="X66" s="881"/>
    </row>
    <row r="67" spans="1:24" ht="84">
      <c r="A67" s="869"/>
      <c r="B67" s="871"/>
      <c r="C67" s="871"/>
      <c r="D67" s="871"/>
      <c r="E67" s="871"/>
      <c r="F67" s="130" t="s">
        <v>873</v>
      </c>
      <c r="G67" s="292" t="s">
        <v>844</v>
      </c>
      <c r="H67" s="294">
        <v>1</v>
      </c>
      <c r="I67" s="19">
        <f>DEFINITIVO!I120</f>
        <v>43056</v>
      </c>
      <c r="J67" s="19">
        <f>DEFINITIVO!J120</f>
        <v>43421</v>
      </c>
      <c r="K67" s="78">
        <f t="shared" si="23"/>
        <v>52.142857142857146</v>
      </c>
      <c r="L67" s="129" t="s">
        <v>1097</v>
      </c>
      <c r="M67" s="164">
        <f>DEFINITIVO!M120</f>
        <v>1</v>
      </c>
      <c r="N67" s="79">
        <f t="shared" si="24"/>
        <v>1</v>
      </c>
      <c r="O67" s="78">
        <f t="shared" si="25"/>
        <v>52.142857142857146</v>
      </c>
      <c r="P67" s="78" t="e">
        <f>IF(J67&lt;=#REF!,O67,0)</f>
        <v>#REF!</v>
      </c>
      <c r="Q67" s="78" t="e">
        <f>IF(#REF!&gt;=J67,K67,0)</f>
        <v>#REF!</v>
      </c>
      <c r="R67" s="78"/>
      <c r="S67" s="131"/>
      <c r="T67" s="82" t="str">
        <f>DEFINITIVO!T120</f>
        <v xml:space="preserve">PLAN VIGENCIA 2016
Conforme a los talleres desarrollados dentro del Plan de Mejoramiento que es adelantado por la Agencia Nacional de Seguridad Vial - ANSV, respecto de los hallazgos del Plan Nacional de Seguridad Vial 2011-2021, se ha realizado las respectivas mesas de trabajo cumpliendo con las acciones acordadas y con el cronograma de actividades. </v>
      </c>
      <c r="U67" s="131">
        <f t="shared" si="26"/>
        <v>2</v>
      </c>
      <c r="V67" s="131">
        <f t="shared" ca="1" si="27"/>
        <v>0</v>
      </c>
      <c r="W67" s="131" t="str">
        <f t="shared" ca="1" si="28"/>
        <v>CUMPLIDA</v>
      </c>
      <c r="X67" s="881"/>
    </row>
    <row r="68" spans="1:24" ht="114.75" customHeight="1">
      <c r="A68" s="868">
        <v>5</v>
      </c>
      <c r="B68" s="870" t="s">
        <v>783</v>
      </c>
      <c r="C68" s="870" t="s">
        <v>48</v>
      </c>
      <c r="D68" s="870" t="s">
        <v>781</v>
      </c>
      <c r="E68" s="870" t="s">
        <v>782</v>
      </c>
      <c r="F68" s="130" t="s">
        <v>872</v>
      </c>
      <c r="G68" s="129" t="s">
        <v>448</v>
      </c>
      <c r="H68" s="129">
        <v>1</v>
      </c>
      <c r="I68" s="19">
        <f>DEFINITIVO!I121</f>
        <v>43025</v>
      </c>
      <c r="J68" s="19">
        <f>DEFINITIVO!J121</f>
        <v>43038</v>
      </c>
      <c r="K68" s="78">
        <f t="shared" si="23"/>
        <v>1.8571428571428572</v>
      </c>
      <c r="L68" s="129" t="s">
        <v>1097</v>
      </c>
      <c r="M68" s="164">
        <f>DEFINITIVO!M121</f>
        <v>1</v>
      </c>
      <c r="N68" s="79">
        <f t="shared" si="24"/>
        <v>1</v>
      </c>
      <c r="O68" s="78">
        <f t="shared" si="25"/>
        <v>1.8571428571428572</v>
      </c>
      <c r="P68" s="78" t="e">
        <f>IF(J68&lt;=#REF!,O68,0)</f>
        <v>#REF!</v>
      </c>
      <c r="Q68" s="78" t="e">
        <f>IF(#REF!&gt;=J68,K68,0)</f>
        <v>#REF!</v>
      </c>
      <c r="R68" s="78"/>
      <c r="S68" s="131"/>
      <c r="T68" s="82" t="str">
        <f>DEFINITIVO!T121</f>
        <v>PLAN VIGENCIA 2016
Se envío oficio 20174230425091 del 11/10/2017, solicitando reunión con la ANSV, oficio 20174230382111 del 18/09/2017 informa del Traslado por competencia Plan de Mejoramiento Contraloría General de República y oficio 20174230418311 del 06/10/2017 donde comunican el Plan de Mejoramiento Contraloría Geenral de República vigencia 2016.</v>
      </c>
      <c r="U68" s="131">
        <f t="shared" si="26"/>
        <v>2</v>
      </c>
      <c r="V68" s="131">
        <f t="shared" ca="1" si="27"/>
        <v>0</v>
      </c>
      <c r="W68" s="131" t="str">
        <f t="shared" ca="1" si="28"/>
        <v>CUMPLIDA</v>
      </c>
      <c r="X68" s="881" t="str">
        <f ca="1">IF(W68&amp;W69&amp;W70="CUMPLIDA","CUMPLIDA",IF(OR(W68="VENCIDA",W69="VENCIDA",W70="VENCIDA"),"VENCIDA",IF(U68+U69+U70=6,"CUMPLIDA","EN TERMINO")))</f>
        <v>CUMPLIDA</v>
      </c>
    </row>
    <row r="69" spans="1:24" ht="96">
      <c r="A69" s="880"/>
      <c r="B69" s="874"/>
      <c r="C69" s="874"/>
      <c r="D69" s="874"/>
      <c r="E69" s="874"/>
      <c r="F69" s="130" t="s">
        <v>772</v>
      </c>
      <c r="G69" s="129" t="s">
        <v>448</v>
      </c>
      <c r="H69" s="129">
        <v>1</v>
      </c>
      <c r="I69" s="19">
        <f>DEFINITIVO!I122</f>
        <v>43012</v>
      </c>
      <c r="J69" s="19">
        <f>DEFINITIVO!J122</f>
        <v>43038</v>
      </c>
      <c r="K69" s="78">
        <f t="shared" si="23"/>
        <v>3.7142857142857144</v>
      </c>
      <c r="L69" s="129" t="s">
        <v>1097</v>
      </c>
      <c r="M69" s="164">
        <f>DEFINITIVO!M122</f>
        <v>1</v>
      </c>
      <c r="N69" s="79">
        <f t="shared" si="24"/>
        <v>1</v>
      </c>
      <c r="O69" s="78">
        <f t="shared" si="25"/>
        <v>3.7142857142857144</v>
      </c>
      <c r="P69" s="78" t="e">
        <f>IF(J69&lt;=#REF!,O69,0)</f>
        <v>#REF!</v>
      </c>
      <c r="Q69" s="78" t="e">
        <f>IF(#REF!&gt;=J69,K69,0)</f>
        <v>#REF!</v>
      </c>
      <c r="R69" s="78"/>
      <c r="S69" s="131"/>
      <c r="T69" s="82" t="str">
        <f>DEFINITIVO!T122</f>
        <v>PLAN VIGENCIA 2016
Se envío oficio 20174230425091 del 11/10/2017, solicitando reunión con la ANSV, oficio 20174230382111 del 18/09/2017 informa del Traslado por competencia Plan de Mejoramiento Contraloría General de República y oficio 20174230418311 del 06/10/2017 donde comunican el Plan de Mejoramiento Contraloría Geenral de República vigencia 2016.</v>
      </c>
      <c r="U69" s="131">
        <f t="shared" si="26"/>
        <v>2</v>
      </c>
      <c r="V69" s="131">
        <f t="shared" ca="1" si="27"/>
        <v>0</v>
      </c>
      <c r="W69" s="131" t="str">
        <f t="shared" ca="1" si="28"/>
        <v>CUMPLIDA</v>
      </c>
      <c r="X69" s="881"/>
    </row>
    <row r="70" spans="1:24" ht="84">
      <c r="A70" s="869"/>
      <c r="B70" s="871"/>
      <c r="C70" s="871"/>
      <c r="D70" s="871"/>
      <c r="E70" s="871"/>
      <c r="F70" s="130" t="s">
        <v>873</v>
      </c>
      <c r="G70" s="292" t="s">
        <v>844</v>
      </c>
      <c r="H70" s="294">
        <v>1</v>
      </c>
      <c r="I70" s="19">
        <f>DEFINITIVO!I123</f>
        <v>43056</v>
      </c>
      <c r="J70" s="19">
        <f>DEFINITIVO!J123</f>
        <v>43421</v>
      </c>
      <c r="K70" s="78">
        <f t="shared" si="23"/>
        <v>52.142857142857146</v>
      </c>
      <c r="L70" s="129" t="s">
        <v>1097</v>
      </c>
      <c r="M70" s="164">
        <f>DEFINITIVO!M123</f>
        <v>1</v>
      </c>
      <c r="N70" s="79">
        <f t="shared" si="24"/>
        <v>1</v>
      </c>
      <c r="O70" s="78">
        <f t="shared" si="25"/>
        <v>52.142857142857146</v>
      </c>
      <c r="P70" s="78" t="e">
        <f>IF(J70&lt;=#REF!,O70,0)</f>
        <v>#REF!</v>
      </c>
      <c r="Q70" s="78" t="e">
        <f>IF(#REF!&gt;=J70,K70,0)</f>
        <v>#REF!</v>
      </c>
      <c r="R70" s="78"/>
      <c r="S70" s="131"/>
      <c r="T70" s="82" t="str">
        <f>DEFINITIVO!T123</f>
        <v xml:space="preserve">PLAN VIGENCIA 2016
Conforme a los talleres desarrollados dentro del Plan de Mejoramiento que es adelantado por la Agencia Nacional de Seguridad Vial - ANSV, respecto de los hallazgos del Plan Nacional de Seguridad Vial 2011-2021, se ha realizado las respectivas mesas de trabajo cumpliendo con las acciones acordadas y con el cronograma de actividades. </v>
      </c>
      <c r="U70" s="131">
        <f t="shared" si="26"/>
        <v>2</v>
      </c>
      <c r="V70" s="131">
        <f t="shared" ca="1" si="27"/>
        <v>0</v>
      </c>
      <c r="W70" s="131" t="str">
        <f t="shared" ca="1" si="28"/>
        <v>CUMPLIDA</v>
      </c>
      <c r="X70" s="881"/>
    </row>
    <row r="71" spans="1:24" s="31" customFormat="1" ht="96.75" customHeight="1">
      <c r="A71" s="875">
        <v>6</v>
      </c>
      <c r="B71" s="924" t="s">
        <v>1861</v>
      </c>
      <c r="C71" s="868" t="s">
        <v>48</v>
      </c>
      <c r="D71" s="868" t="s">
        <v>1147</v>
      </c>
      <c r="E71" s="870" t="s">
        <v>1459</v>
      </c>
      <c r="F71" s="535" t="s">
        <v>876</v>
      </c>
      <c r="G71" s="534" t="s">
        <v>877</v>
      </c>
      <c r="H71" s="534">
        <v>4</v>
      </c>
      <c r="I71" s="19">
        <v>43009</v>
      </c>
      <c r="J71" s="19">
        <v>43099</v>
      </c>
      <c r="K71" s="78">
        <f t="shared" si="23"/>
        <v>12.857142857142858</v>
      </c>
      <c r="L71" s="868" t="s">
        <v>1129</v>
      </c>
      <c r="M71" s="536">
        <v>4</v>
      </c>
      <c r="N71" s="79">
        <f t="shared" si="24"/>
        <v>1</v>
      </c>
      <c r="O71" s="78">
        <f t="shared" si="25"/>
        <v>12.857142857142858</v>
      </c>
      <c r="P71" s="78">
        <f t="shared" ref="P71:P76" si="29">IF(J71&lt;=$R$7,O71,0)</f>
        <v>12.857142857142858</v>
      </c>
      <c r="Q71" s="78">
        <f t="shared" ref="Q71:Q76" si="30">IF($R$7&gt;=J71,K71,0)</f>
        <v>12.857142857142858</v>
      </c>
      <c r="R71" s="78"/>
      <c r="S71" s="536"/>
      <c r="T71" s="556" t="s">
        <v>1419</v>
      </c>
      <c r="U71" s="536">
        <f t="shared" si="26"/>
        <v>2</v>
      </c>
      <c r="V71" s="536">
        <f t="shared" ca="1" si="27"/>
        <v>0</v>
      </c>
      <c r="W71" s="536" t="str">
        <f t="shared" ca="1" si="28"/>
        <v>CUMPLIDA</v>
      </c>
      <c r="X71" s="881" t="str">
        <f ca="1">IF(W71&amp;W72="CUMPLIDA","CUMPLIDA",IF(OR(W71="VENCIDA",W72="VENCIDA"),"VENCIDA",IF(U71+U72=4,"CUMPLIDA","EN TERMINO")))</f>
        <v>CUMPLIDA</v>
      </c>
    </row>
    <row r="72" spans="1:24" s="31" customFormat="1" ht="146.25" customHeight="1">
      <c r="A72" s="876"/>
      <c r="B72" s="925"/>
      <c r="C72" s="869"/>
      <c r="D72" s="869"/>
      <c r="E72" s="871"/>
      <c r="F72" s="532" t="s">
        <v>1458</v>
      </c>
      <c r="G72" s="533" t="s">
        <v>766</v>
      </c>
      <c r="H72" s="533">
        <v>1</v>
      </c>
      <c r="I72" s="557">
        <v>43102</v>
      </c>
      <c r="J72" s="557">
        <v>43250</v>
      </c>
      <c r="K72" s="78">
        <f t="shared" si="23"/>
        <v>21.142857142857142</v>
      </c>
      <c r="L72" s="869"/>
      <c r="M72" s="536">
        <v>1</v>
      </c>
      <c r="N72" s="79">
        <f t="shared" si="24"/>
        <v>1</v>
      </c>
      <c r="O72" s="78">
        <f t="shared" si="25"/>
        <v>21.142857142857142</v>
      </c>
      <c r="P72" s="78">
        <f t="shared" si="29"/>
        <v>21.142857142857142</v>
      </c>
      <c r="Q72" s="78">
        <f t="shared" si="30"/>
        <v>21.142857142857142</v>
      </c>
      <c r="R72" s="78"/>
      <c r="S72" s="536"/>
      <c r="T72" s="556" t="s">
        <v>1465</v>
      </c>
      <c r="U72" s="536">
        <f t="shared" si="26"/>
        <v>2</v>
      </c>
      <c r="V72" s="536">
        <f t="shared" ca="1" si="27"/>
        <v>0</v>
      </c>
      <c r="W72" s="536" t="str">
        <f t="shared" ca="1" si="28"/>
        <v>CUMPLIDA</v>
      </c>
      <c r="X72" s="881"/>
    </row>
    <row r="73" spans="1:24" s="31" customFormat="1" ht="92.25" customHeight="1">
      <c r="A73" s="875">
        <v>7</v>
      </c>
      <c r="B73" s="924" t="s">
        <v>1860</v>
      </c>
      <c r="C73" s="558" t="s">
        <v>48</v>
      </c>
      <c r="D73" s="870" t="s">
        <v>1460</v>
      </c>
      <c r="E73" s="870" t="s">
        <v>1461</v>
      </c>
      <c r="F73" s="535" t="s">
        <v>876</v>
      </c>
      <c r="G73" s="534" t="s">
        <v>877</v>
      </c>
      <c r="H73" s="534">
        <v>4</v>
      </c>
      <c r="I73" s="19">
        <v>43009</v>
      </c>
      <c r="J73" s="19">
        <v>43099</v>
      </c>
      <c r="K73" s="78">
        <f t="shared" si="23"/>
        <v>12.857142857142858</v>
      </c>
      <c r="L73" s="868" t="s">
        <v>1129</v>
      </c>
      <c r="M73" s="536">
        <v>4</v>
      </c>
      <c r="N73" s="79">
        <f t="shared" si="24"/>
        <v>1</v>
      </c>
      <c r="O73" s="78">
        <f t="shared" si="25"/>
        <v>12.857142857142858</v>
      </c>
      <c r="P73" s="78">
        <f t="shared" si="29"/>
        <v>12.857142857142858</v>
      </c>
      <c r="Q73" s="78">
        <f t="shared" si="30"/>
        <v>12.857142857142858</v>
      </c>
      <c r="R73" s="78"/>
      <c r="S73" s="536"/>
      <c r="T73" s="556" t="s">
        <v>1419</v>
      </c>
      <c r="U73" s="536">
        <f t="shared" si="26"/>
        <v>2</v>
      </c>
      <c r="V73" s="536">
        <f t="shared" ca="1" si="27"/>
        <v>0</v>
      </c>
      <c r="W73" s="536" t="str">
        <f t="shared" ca="1" si="28"/>
        <v>CUMPLIDA</v>
      </c>
      <c r="X73" s="881" t="str">
        <f ca="1">IF(W73&amp;W74="CUMPLIDA","CUMPLIDA",IF(OR(W73="VENCIDA",W74="VENCIDA"),"VENCIDA",IF(U73+U74=4,"CUMPLIDA","EN TERMINO")))</f>
        <v>CUMPLIDA</v>
      </c>
    </row>
    <row r="74" spans="1:24" s="31" customFormat="1" ht="350.25" customHeight="1">
      <c r="A74" s="876"/>
      <c r="B74" s="925"/>
      <c r="C74" s="559"/>
      <c r="D74" s="871"/>
      <c r="E74" s="871"/>
      <c r="F74" s="532" t="s">
        <v>1462</v>
      </c>
      <c r="G74" s="534" t="s">
        <v>576</v>
      </c>
      <c r="H74" s="533">
        <v>2</v>
      </c>
      <c r="I74" s="557">
        <v>43102</v>
      </c>
      <c r="J74" s="557">
        <v>43281</v>
      </c>
      <c r="K74" s="78">
        <f t="shared" si="23"/>
        <v>25.571428571428573</v>
      </c>
      <c r="L74" s="869"/>
      <c r="M74" s="536">
        <v>2</v>
      </c>
      <c r="N74" s="79">
        <f t="shared" si="24"/>
        <v>1</v>
      </c>
      <c r="O74" s="78">
        <f t="shared" si="25"/>
        <v>25.571428571428573</v>
      </c>
      <c r="P74" s="78">
        <f t="shared" si="29"/>
        <v>25.571428571428573</v>
      </c>
      <c r="Q74" s="78">
        <f t="shared" si="30"/>
        <v>25.571428571428573</v>
      </c>
      <c r="R74" s="78"/>
      <c r="S74" s="536"/>
      <c r="T74" s="556" t="s">
        <v>1466</v>
      </c>
      <c r="U74" s="536">
        <f t="shared" si="26"/>
        <v>2</v>
      </c>
      <c r="V74" s="536">
        <f t="shared" ca="1" si="27"/>
        <v>0</v>
      </c>
      <c r="W74" s="536" t="str">
        <f t="shared" ca="1" si="28"/>
        <v>CUMPLIDA</v>
      </c>
      <c r="X74" s="881"/>
    </row>
    <row r="75" spans="1:24" s="31" customFormat="1" ht="147" customHeight="1">
      <c r="A75" s="875">
        <v>8</v>
      </c>
      <c r="B75" s="858" t="s">
        <v>1859</v>
      </c>
      <c r="C75" s="690" t="s">
        <v>48</v>
      </c>
      <c r="D75" s="690" t="s">
        <v>1150</v>
      </c>
      <c r="E75" s="688" t="s">
        <v>1463</v>
      </c>
      <c r="F75" s="535" t="s">
        <v>876</v>
      </c>
      <c r="G75" s="534" t="s">
        <v>877</v>
      </c>
      <c r="H75" s="534">
        <v>4</v>
      </c>
      <c r="I75" s="19">
        <v>43009</v>
      </c>
      <c r="J75" s="19">
        <v>43099</v>
      </c>
      <c r="K75" s="78">
        <f t="shared" si="23"/>
        <v>12.857142857142858</v>
      </c>
      <c r="L75" s="868" t="s">
        <v>1129</v>
      </c>
      <c r="M75" s="536">
        <v>4</v>
      </c>
      <c r="N75" s="79">
        <f t="shared" si="24"/>
        <v>1</v>
      </c>
      <c r="O75" s="78">
        <f t="shared" si="25"/>
        <v>12.857142857142858</v>
      </c>
      <c r="P75" s="78">
        <f t="shared" si="29"/>
        <v>12.857142857142858</v>
      </c>
      <c r="Q75" s="78">
        <f t="shared" si="30"/>
        <v>12.857142857142858</v>
      </c>
      <c r="R75" s="78"/>
      <c r="S75" s="536"/>
      <c r="T75" s="556" t="s">
        <v>1419</v>
      </c>
      <c r="U75" s="536">
        <f t="shared" si="26"/>
        <v>2</v>
      </c>
      <c r="V75" s="536">
        <f t="shared" ca="1" si="27"/>
        <v>0</v>
      </c>
      <c r="W75" s="536" t="str">
        <f t="shared" ca="1" si="28"/>
        <v>CUMPLIDA</v>
      </c>
      <c r="X75" s="881" t="str">
        <f ca="1">IF(W75&amp;W76="CUMPLIDA","CUMPLIDA",IF(OR(W75="VENCIDA",W76="VENCIDA"),"VENCIDA",IF(U75+U76=4,"CUMPLIDA","EN TERMINO")))</f>
        <v>CUMPLIDA</v>
      </c>
    </row>
    <row r="76" spans="1:24" s="31" customFormat="1" ht="228.75" customHeight="1">
      <c r="A76" s="876"/>
      <c r="B76" s="858"/>
      <c r="C76" s="691"/>
      <c r="D76" s="691"/>
      <c r="E76" s="689"/>
      <c r="F76" s="532" t="s">
        <v>1464</v>
      </c>
      <c r="G76" s="533" t="s">
        <v>766</v>
      </c>
      <c r="H76" s="533">
        <v>1</v>
      </c>
      <c r="I76" s="557">
        <v>43102</v>
      </c>
      <c r="J76" s="557">
        <v>43250</v>
      </c>
      <c r="K76" s="78">
        <f t="shared" si="23"/>
        <v>21.142857142857142</v>
      </c>
      <c r="L76" s="869"/>
      <c r="M76" s="536">
        <v>1</v>
      </c>
      <c r="N76" s="79">
        <f t="shared" si="24"/>
        <v>1</v>
      </c>
      <c r="O76" s="78">
        <f t="shared" si="25"/>
        <v>21.142857142857142</v>
      </c>
      <c r="P76" s="78">
        <f t="shared" si="29"/>
        <v>21.142857142857142</v>
      </c>
      <c r="Q76" s="78">
        <f t="shared" si="30"/>
        <v>21.142857142857142</v>
      </c>
      <c r="R76" s="78"/>
      <c r="S76" s="536"/>
      <c r="T76" s="556" t="s">
        <v>1465</v>
      </c>
      <c r="U76" s="536">
        <f t="shared" si="26"/>
        <v>2</v>
      </c>
      <c r="V76" s="536">
        <f t="shared" ca="1" si="27"/>
        <v>0</v>
      </c>
      <c r="W76" s="536" t="str">
        <f t="shared" ca="1" si="28"/>
        <v>CUMPLIDA</v>
      </c>
      <c r="X76" s="881"/>
    </row>
    <row r="77" spans="1:24" ht="336">
      <c r="A77" s="129">
        <v>12</v>
      </c>
      <c r="B77" s="35" t="s">
        <v>788</v>
      </c>
      <c r="C77" s="130" t="s">
        <v>784</v>
      </c>
      <c r="D77" s="35" t="s">
        <v>785</v>
      </c>
      <c r="E77" s="130" t="s">
        <v>786</v>
      </c>
      <c r="F77" s="130" t="s">
        <v>787</v>
      </c>
      <c r="G77" s="129" t="s">
        <v>258</v>
      </c>
      <c r="H77" s="129">
        <v>1</v>
      </c>
      <c r="I77" s="19">
        <f>DEFINITIVO!I140</f>
        <v>42850</v>
      </c>
      <c r="J77" s="19">
        <f>DEFINITIVO!J140</f>
        <v>42850</v>
      </c>
      <c r="K77" s="78">
        <f t="shared" si="23"/>
        <v>0</v>
      </c>
      <c r="L77" s="129" t="s">
        <v>1098</v>
      </c>
      <c r="M77" s="131">
        <f>DEFINITIVO!M140</f>
        <v>1</v>
      </c>
      <c r="N77" s="79">
        <f t="shared" si="24"/>
        <v>1</v>
      </c>
      <c r="O77" s="78">
        <f t="shared" si="25"/>
        <v>0</v>
      </c>
      <c r="P77" s="78" t="e">
        <f>IF(J77&lt;=#REF!,O77,0)</f>
        <v>#REF!</v>
      </c>
      <c r="Q77" s="78" t="e">
        <f>IF(#REF!&gt;=J77,K77,0)</f>
        <v>#REF!</v>
      </c>
      <c r="R77" s="78"/>
      <c r="S77" s="131"/>
      <c r="T77" s="82" t="str">
        <f>DEFINITIVO!T140</f>
        <v>PLAN VIGENCIA 2016
Resolución 993 del 25-04-2017 "Por la cual se determina los valores que por cada servicio que prestan los organismo de apoyo deben transferir al fondo nacional de seguridad vial y se dictan otros disposiciones"</v>
      </c>
      <c r="U77" s="131">
        <f t="shared" si="26"/>
        <v>2</v>
      </c>
      <c r="V77" s="131">
        <f t="shared" ca="1" si="27"/>
        <v>0</v>
      </c>
      <c r="W77" s="131" t="str">
        <f t="shared" ca="1" si="28"/>
        <v>CUMPLIDA</v>
      </c>
      <c r="X77" s="131" t="str">
        <f ca="1">IF(W77="CUMPLIDA","CUMPLIDA",IF(W77="EN TERMINO","EN TERMINO","VENCIDA"))</f>
        <v>CUMPLIDA</v>
      </c>
    </row>
    <row r="78" spans="1:24" ht="216">
      <c r="A78" s="129">
        <v>13</v>
      </c>
      <c r="B78" s="35" t="s">
        <v>796</v>
      </c>
      <c r="C78" s="130" t="s">
        <v>784</v>
      </c>
      <c r="D78" s="35" t="s">
        <v>789</v>
      </c>
      <c r="E78" s="130" t="s">
        <v>786</v>
      </c>
      <c r="F78" s="130" t="s">
        <v>787</v>
      </c>
      <c r="G78" s="129" t="s">
        <v>442</v>
      </c>
      <c r="H78" s="129">
        <v>1</v>
      </c>
      <c r="I78" s="19">
        <f>DEFINITIVO!I141</f>
        <v>42857</v>
      </c>
      <c r="J78" s="19">
        <f>DEFINITIVO!J141</f>
        <v>42857</v>
      </c>
      <c r="K78" s="78">
        <f t="shared" si="23"/>
        <v>0</v>
      </c>
      <c r="L78" s="129" t="s">
        <v>1097</v>
      </c>
      <c r="M78" s="164">
        <f>DEFINITIVO!M141</f>
        <v>1</v>
      </c>
      <c r="N78" s="79">
        <f t="shared" si="24"/>
        <v>1</v>
      </c>
      <c r="O78" s="78">
        <f t="shared" si="25"/>
        <v>0</v>
      </c>
      <c r="P78" s="78" t="e">
        <f>IF(J78&lt;=#REF!,O78,0)</f>
        <v>#REF!</v>
      </c>
      <c r="Q78" s="78" t="e">
        <f>IF(#REF!&gt;=J78,K78,0)</f>
        <v>#REF!</v>
      </c>
      <c r="R78" s="78"/>
      <c r="S78" s="131"/>
      <c r="T78" s="82" t="str">
        <f>DEFINITIVO!T141</f>
        <v>PLAN VIGENCIA 2016
Resolución 1055 de 2017 "Por la cual se establecen las condiciones de reporte de la información de fallecimientos y lesiones por causa o con ocasión de accidentes de tránsito, por parte del Instituto Nacional de Medicina Legal y Ciencias Forenses a la Agencia Nacional de Seguridad Vial"</v>
      </c>
      <c r="U78" s="131">
        <f t="shared" si="26"/>
        <v>2</v>
      </c>
      <c r="V78" s="131">
        <f t="shared" ca="1" si="27"/>
        <v>0</v>
      </c>
      <c r="W78" s="131" t="str">
        <f t="shared" ca="1" si="28"/>
        <v>CUMPLIDA</v>
      </c>
      <c r="X78" s="131" t="str">
        <f ca="1">IF(W78="CUMPLIDA","CUMPLIDA",IF(W78="EN TERMINO","EN TERMINO","VENCIDA"))</f>
        <v>CUMPLIDA</v>
      </c>
    </row>
    <row r="79" spans="1:24" ht="324">
      <c r="A79" s="129">
        <v>14</v>
      </c>
      <c r="B79" s="35" t="s">
        <v>793</v>
      </c>
      <c r="C79" s="130" t="s">
        <v>784</v>
      </c>
      <c r="D79" s="35" t="s">
        <v>797</v>
      </c>
      <c r="E79" s="130" t="s">
        <v>790</v>
      </c>
      <c r="F79" s="130" t="s">
        <v>791</v>
      </c>
      <c r="G79" s="129" t="s">
        <v>702</v>
      </c>
      <c r="H79" s="129">
        <v>1</v>
      </c>
      <c r="I79" s="19">
        <f>DEFINITIVO!I142</f>
        <v>43023</v>
      </c>
      <c r="J79" s="19">
        <f>DEFINITIVO!J142</f>
        <v>43023</v>
      </c>
      <c r="K79" s="78">
        <f t="shared" si="23"/>
        <v>0</v>
      </c>
      <c r="L79" s="129" t="s">
        <v>792</v>
      </c>
      <c r="M79" s="164">
        <f>DEFINITIVO!M142</f>
        <v>1</v>
      </c>
      <c r="N79" s="79">
        <f t="shared" ref="N79:N103" si="31">IF(M79/H79&gt;1,1,+M79/H79)</f>
        <v>1</v>
      </c>
      <c r="O79" s="78">
        <f t="shared" ref="O79:O103" si="32">+K79*N79</f>
        <v>0</v>
      </c>
      <c r="P79" s="78" t="e">
        <f>IF(J79&lt;=#REF!,O79,0)</f>
        <v>#REF!</v>
      </c>
      <c r="Q79" s="78" t="e">
        <f>IF(#REF!&gt;=J79,K79,0)</f>
        <v>#REF!</v>
      </c>
      <c r="R79" s="78"/>
      <c r="S79" s="131"/>
      <c r="T79" s="82" t="str">
        <f>DEFINITIVO!T142</f>
        <v>PLAN VIGENCIA 2016
Se emitió oficio 20173000442391 del 23/10/2017 solicitando el Plan de Acción a la ANSV y esta contestó con Oficio 20173210691022 del 27/10/2017, donde estabelce Plan de Acción a ejecutar.</v>
      </c>
      <c r="U79" s="131">
        <f t="shared" ref="U79:U103" si="33">IF(N79=100%,2,0)</f>
        <v>2</v>
      </c>
      <c r="V79" s="131">
        <f t="shared" ref="V79:V103" ca="1" si="34">IF(J79&lt;$T$2,0,1)</f>
        <v>0</v>
      </c>
      <c r="W79" s="131" t="str">
        <f t="shared" ref="W79:W103" ca="1" si="35">IF(U79+V79&gt;1,"CUMPLIDA",IF(V79=1,"EN TERMINO","VENCIDA"))</f>
        <v>CUMPLIDA</v>
      </c>
      <c r="X79" s="131" t="str">
        <f ca="1">IF(W79="CUMPLIDA","CUMPLIDA",IF(W79="EN TERMINO","EN TERMINO","VENCIDA"))</f>
        <v>CUMPLIDA</v>
      </c>
    </row>
    <row r="80" spans="1:24" ht="312">
      <c r="A80" s="129">
        <v>15</v>
      </c>
      <c r="B80" s="35" t="s">
        <v>795</v>
      </c>
      <c r="C80" s="130" t="s">
        <v>784</v>
      </c>
      <c r="D80" s="35" t="s">
        <v>794</v>
      </c>
      <c r="E80" s="130" t="s">
        <v>105</v>
      </c>
      <c r="F80" s="130" t="s">
        <v>1117</v>
      </c>
      <c r="G80" s="129" t="s">
        <v>1058</v>
      </c>
      <c r="H80" s="129">
        <v>1</v>
      </c>
      <c r="I80" s="19">
        <f>DEFINITIVO!I143</f>
        <v>43012</v>
      </c>
      <c r="J80" s="19">
        <f>DEFINITIVO!J143</f>
        <v>43374</v>
      </c>
      <c r="K80" s="78">
        <v>1</v>
      </c>
      <c r="L80" s="129" t="s">
        <v>1059</v>
      </c>
      <c r="M80" s="164">
        <f>DEFINITIVO!M143</f>
        <v>1</v>
      </c>
      <c r="N80" s="79">
        <f t="shared" si="31"/>
        <v>1</v>
      </c>
      <c r="O80" s="78">
        <f t="shared" si="32"/>
        <v>1</v>
      </c>
      <c r="P80" s="78" t="e">
        <f>IF(J80&lt;=#REF!,O80,0)</f>
        <v>#REF!</v>
      </c>
      <c r="Q80" s="78" t="e">
        <f>IF(#REF!&gt;=J80,K80,0)</f>
        <v>#REF!</v>
      </c>
      <c r="R80" s="78"/>
      <c r="S80" s="131"/>
      <c r="T80" s="82" t="str">
        <f>DEFINITIVO!T143</f>
        <v xml:space="preserve">PLAN VIGENCIA 2016
Se emitió la Resolución 1532 de  2017  para capacitar a 30 empleados públicos del Ministerio de Transporte sobre contratación estatal. </v>
      </c>
      <c r="U80" s="131">
        <f t="shared" si="33"/>
        <v>2</v>
      </c>
      <c r="V80" s="131">
        <f t="shared" ca="1" si="34"/>
        <v>0</v>
      </c>
      <c r="W80" s="131" t="str">
        <f t="shared" ca="1" si="35"/>
        <v>CUMPLIDA</v>
      </c>
      <c r="X80" s="131" t="str">
        <f ca="1">IF(W80="CUMPLIDA","CUMPLIDA",IF(W80="EN TERMINO","EN TERMINO","VENCIDA"))</f>
        <v>CUMPLIDA</v>
      </c>
    </row>
    <row r="81" spans="1:24" ht="228">
      <c r="A81" s="875">
        <v>16</v>
      </c>
      <c r="B81" s="870" t="s">
        <v>880</v>
      </c>
      <c r="C81" s="870" t="s">
        <v>697</v>
      </c>
      <c r="D81" s="870" t="s">
        <v>881</v>
      </c>
      <c r="E81" s="130" t="s">
        <v>698</v>
      </c>
      <c r="F81" s="128" t="s">
        <v>933</v>
      </c>
      <c r="G81" s="127" t="s">
        <v>702</v>
      </c>
      <c r="H81" s="127">
        <v>1</v>
      </c>
      <c r="I81" s="19">
        <f>DEFINITIVO!I144</f>
        <v>43009</v>
      </c>
      <c r="J81" s="19">
        <f>DEFINITIVO!J144</f>
        <v>43069</v>
      </c>
      <c r="K81" s="78">
        <f>(+J81-I81)/7</f>
        <v>8.5714285714285712</v>
      </c>
      <c r="L81" s="127" t="s">
        <v>1076</v>
      </c>
      <c r="M81" s="164">
        <f>DEFINITIVO!M144</f>
        <v>1</v>
      </c>
      <c r="N81" s="79">
        <f t="shared" si="31"/>
        <v>1</v>
      </c>
      <c r="O81" s="78">
        <f t="shared" si="32"/>
        <v>8.5714285714285712</v>
      </c>
      <c r="P81" s="78" t="e">
        <f>IF(J81&lt;=#REF!,O81,0)</f>
        <v>#REF!</v>
      </c>
      <c r="Q81" s="78" t="e">
        <f>IF(#REF!&gt;=J81,K81,0)</f>
        <v>#REF!</v>
      </c>
      <c r="R81" s="78"/>
      <c r="S81" s="131"/>
      <c r="T81" s="82" t="str">
        <f>DEFINITIVO!T144</f>
        <v>PLAN VIGENCIA 2016</v>
      </c>
      <c r="U81" s="131">
        <f t="shared" si="33"/>
        <v>2</v>
      </c>
      <c r="V81" s="131">
        <f t="shared" ca="1" si="34"/>
        <v>0</v>
      </c>
      <c r="W81" s="131" t="str">
        <f t="shared" ca="1" si="35"/>
        <v>CUMPLIDA</v>
      </c>
      <c r="X81" s="883" t="str">
        <f ca="1">IF(W81&amp;W82&amp;W83&amp;W84&amp;W85&amp;W86&amp;W87&amp;W88&amp;W89="CUMPLIDA","CUMPLIDA",IF(OR(W81="VENCIDA",W82="VENCIDA",W83="VENCIDA",W84="VENCIDA",W85="VENCIDA",W86="VENCIDA",W87="VENCIDA",W88="VENCIDA",W89="VENCIDA"),"VENCIDA",IF(U81+U82+U83+U84+U85+U86+U87+U88+U89=18,"CUMPLIDA","EN TERMINO")))</f>
        <v>CUMPLIDA</v>
      </c>
    </row>
    <row r="82" spans="1:24" ht="72">
      <c r="A82" s="902"/>
      <c r="B82" s="903"/>
      <c r="C82" s="903"/>
      <c r="D82" s="903"/>
      <c r="E82" s="128" t="s">
        <v>1118</v>
      </c>
      <c r="F82" s="144" t="s">
        <v>1077</v>
      </c>
      <c r="G82" s="127" t="s">
        <v>448</v>
      </c>
      <c r="H82" s="127">
        <v>1</v>
      </c>
      <c r="I82" s="19">
        <f>DEFINITIVO!I145</f>
        <v>43009</v>
      </c>
      <c r="J82" s="19">
        <f>DEFINITIVO!J145</f>
        <v>43069</v>
      </c>
      <c r="K82" s="78">
        <v>9</v>
      </c>
      <c r="L82" s="127" t="s">
        <v>1076</v>
      </c>
      <c r="M82" s="164">
        <f>DEFINITIVO!M145</f>
        <v>1</v>
      </c>
      <c r="N82" s="79">
        <f t="shared" si="31"/>
        <v>1</v>
      </c>
      <c r="O82" s="78">
        <f t="shared" si="32"/>
        <v>9</v>
      </c>
      <c r="P82" s="78" t="e">
        <f>IF(J82&lt;=#REF!,O82,0)</f>
        <v>#REF!</v>
      </c>
      <c r="Q82" s="78" t="e">
        <f>IF(#REF!&gt;=J82,K82,0)</f>
        <v>#REF!</v>
      </c>
      <c r="R82" s="78"/>
      <c r="S82" s="131"/>
      <c r="T82" s="82" t="str">
        <f>DEFINITIVO!T145</f>
        <v>PLAN VIGENCIA 2016</v>
      </c>
      <c r="U82" s="131">
        <f t="shared" si="33"/>
        <v>2</v>
      </c>
      <c r="V82" s="131">
        <f t="shared" ca="1" si="34"/>
        <v>0</v>
      </c>
      <c r="W82" s="131" t="str">
        <f t="shared" ca="1" si="35"/>
        <v>CUMPLIDA</v>
      </c>
      <c r="X82" s="904"/>
    </row>
    <row r="83" spans="1:24" ht="48">
      <c r="A83" s="902"/>
      <c r="B83" s="903"/>
      <c r="C83" s="903"/>
      <c r="D83" s="903"/>
      <c r="E83" s="870" t="s">
        <v>1078</v>
      </c>
      <c r="F83" s="144" t="s">
        <v>1079</v>
      </c>
      <c r="G83" s="127" t="s">
        <v>448</v>
      </c>
      <c r="H83" s="127">
        <v>1</v>
      </c>
      <c r="I83" s="19">
        <f>DEFINITIVO!I146</f>
        <v>43009</v>
      </c>
      <c r="J83" s="19">
        <f>DEFINITIVO!J146</f>
        <v>43069</v>
      </c>
      <c r="K83" s="78">
        <v>9</v>
      </c>
      <c r="L83" s="127" t="s">
        <v>1076</v>
      </c>
      <c r="M83" s="164">
        <f>DEFINITIVO!M146</f>
        <v>1</v>
      </c>
      <c r="N83" s="79">
        <f t="shared" si="31"/>
        <v>1</v>
      </c>
      <c r="O83" s="78">
        <f t="shared" si="32"/>
        <v>9</v>
      </c>
      <c r="P83" s="78" t="e">
        <f>IF(J83&lt;=#REF!,O83,0)</f>
        <v>#REF!</v>
      </c>
      <c r="Q83" s="78" t="e">
        <f>IF(#REF!&gt;=J83,K83,0)</f>
        <v>#REF!</v>
      </c>
      <c r="R83" s="78"/>
      <c r="S83" s="131"/>
      <c r="T83" s="82" t="str">
        <f>DEFINITIVO!T146</f>
        <v>PLAN VIGENCIA 2016</v>
      </c>
      <c r="U83" s="131">
        <f t="shared" si="33"/>
        <v>2</v>
      </c>
      <c r="V83" s="131">
        <f t="shared" ca="1" si="34"/>
        <v>0</v>
      </c>
      <c r="W83" s="131" t="str">
        <f t="shared" ca="1" si="35"/>
        <v>CUMPLIDA</v>
      </c>
      <c r="X83" s="904"/>
    </row>
    <row r="84" spans="1:24" ht="60">
      <c r="A84" s="902"/>
      <c r="B84" s="903"/>
      <c r="C84" s="903"/>
      <c r="D84" s="903"/>
      <c r="E84" s="874"/>
      <c r="F84" s="144" t="s">
        <v>1080</v>
      </c>
      <c r="G84" s="127" t="s">
        <v>448</v>
      </c>
      <c r="H84" s="127">
        <v>1</v>
      </c>
      <c r="I84" s="19">
        <f>DEFINITIVO!I147</f>
        <v>43009</v>
      </c>
      <c r="J84" s="19">
        <f>DEFINITIVO!J147</f>
        <v>43069</v>
      </c>
      <c r="K84" s="78">
        <v>9</v>
      </c>
      <c r="L84" s="127" t="s">
        <v>1076</v>
      </c>
      <c r="M84" s="164">
        <f>DEFINITIVO!M147</f>
        <v>1</v>
      </c>
      <c r="N84" s="79">
        <f t="shared" si="31"/>
        <v>1</v>
      </c>
      <c r="O84" s="78">
        <f t="shared" si="32"/>
        <v>9</v>
      </c>
      <c r="P84" s="78" t="e">
        <f>IF(J84&lt;=#REF!,O84,0)</f>
        <v>#REF!</v>
      </c>
      <c r="Q84" s="78" t="e">
        <f>IF(#REF!&gt;=J84,K84,0)</f>
        <v>#REF!</v>
      </c>
      <c r="R84" s="78"/>
      <c r="S84" s="131"/>
      <c r="T84" s="82" t="str">
        <f>DEFINITIVO!T147</f>
        <v>PLAN VIGENCIA 2016</v>
      </c>
      <c r="U84" s="131">
        <f t="shared" si="33"/>
        <v>2</v>
      </c>
      <c r="V84" s="131">
        <f t="shared" ca="1" si="34"/>
        <v>0</v>
      </c>
      <c r="W84" s="131" t="str">
        <f t="shared" ca="1" si="35"/>
        <v>CUMPLIDA</v>
      </c>
      <c r="X84" s="904"/>
    </row>
    <row r="85" spans="1:24" ht="48">
      <c r="A85" s="902"/>
      <c r="B85" s="903"/>
      <c r="C85" s="903"/>
      <c r="D85" s="903"/>
      <c r="E85" s="874"/>
      <c r="F85" s="144" t="s">
        <v>1081</v>
      </c>
      <c r="G85" s="127" t="s">
        <v>448</v>
      </c>
      <c r="H85" s="127">
        <v>1</v>
      </c>
      <c r="I85" s="19">
        <f>DEFINITIVO!I148</f>
        <v>43009</v>
      </c>
      <c r="J85" s="19">
        <f>DEFINITIVO!J148</f>
        <v>43069</v>
      </c>
      <c r="K85" s="78">
        <v>9</v>
      </c>
      <c r="L85" s="127" t="s">
        <v>1076</v>
      </c>
      <c r="M85" s="164">
        <f>DEFINITIVO!M148</f>
        <v>1</v>
      </c>
      <c r="N85" s="79">
        <f t="shared" si="31"/>
        <v>1</v>
      </c>
      <c r="O85" s="78">
        <f t="shared" si="32"/>
        <v>9</v>
      </c>
      <c r="P85" s="78" t="e">
        <f>IF(J85&lt;=#REF!,O85,0)</f>
        <v>#REF!</v>
      </c>
      <c r="Q85" s="78" t="e">
        <f>IF(#REF!&gt;=J85,K85,0)</f>
        <v>#REF!</v>
      </c>
      <c r="R85" s="78"/>
      <c r="S85" s="131"/>
      <c r="T85" s="82" t="str">
        <f>DEFINITIVO!T148</f>
        <v>PLAN VIGENCIA 2016</v>
      </c>
      <c r="U85" s="131">
        <f t="shared" si="33"/>
        <v>2</v>
      </c>
      <c r="V85" s="131">
        <f t="shared" ca="1" si="34"/>
        <v>0</v>
      </c>
      <c r="W85" s="131" t="str">
        <f t="shared" ca="1" si="35"/>
        <v>CUMPLIDA</v>
      </c>
      <c r="X85" s="904"/>
    </row>
    <row r="86" spans="1:24" ht="48">
      <c r="A86" s="902"/>
      <c r="B86" s="903"/>
      <c r="C86" s="903"/>
      <c r="D86" s="903"/>
      <c r="E86" s="871"/>
      <c r="F86" s="144" t="s">
        <v>1082</v>
      </c>
      <c r="G86" s="127" t="s">
        <v>448</v>
      </c>
      <c r="H86" s="127">
        <v>1</v>
      </c>
      <c r="I86" s="19">
        <f>DEFINITIVO!I149</f>
        <v>43009</v>
      </c>
      <c r="J86" s="19">
        <f>DEFINITIVO!J149</f>
        <v>43069</v>
      </c>
      <c r="K86" s="78">
        <v>9</v>
      </c>
      <c r="L86" s="127" t="s">
        <v>1083</v>
      </c>
      <c r="M86" s="164">
        <f>DEFINITIVO!M149</f>
        <v>1</v>
      </c>
      <c r="N86" s="79">
        <f t="shared" si="31"/>
        <v>1</v>
      </c>
      <c r="O86" s="78">
        <f t="shared" si="32"/>
        <v>9</v>
      </c>
      <c r="P86" s="78" t="e">
        <f>IF(J86&lt;=#REF!,O86,0)</f>
        <v>#REF!</v>
      </c>
      <c r="Q86" s="78" t="e">
        <f>IF(#REF!&gt;=J86,K86,0)</f>
        <v>#REF!</v>
      </c>
      <c r="R86" s="78"/>
      <c r="S86" s="131"/>
      <c r="T86" s="82" t="str">
        <f>DEFINITIVO!T149</f>
        <v>PLAN VIGENCIA 2016</v>
      </c>
      <c r="U86" s="131">
        <f t="shared" si="33"/>
        <v>2</v>
      </c>
      <c r="V86" s="131">
        <f t="shared" ca="1" si="34"/>
        <v>0</v>
      </c>
      <c r="W86" s="131" t="str">
        <f t="shared" ca="1" si="35"/>
        <v>CUMPLIDA</v>
      </c>
      <c r="X86" s="904"/>
    </row>
    <row r="87" spans="1:24" ht="84">
      <c r="A87" s="902"/>
      <c r="B87" s="903"/>
      <c r="C87" s="903"/>
      <c r="D87" s="903"/>
      <c r="E87" s="130" t="s">
        <v>1119</v>
      </c>
      <c r="F87" s="144" t="s">
        <v>1120</v>
      </c>
      <c r="G87" s="127" t="s">
        <v>448</v>
      </c>
      <c r="H87" s="127">
        <v>1</v>
      </c>
      <c r="I87" s="19">
        <f>DEFINITIVO!I150</f>
        <v>43009</v>
      </c>
      <c r="J87" s="19">
        <f>DEFINITIVO!J150</f>
        <v>43069</v>
      </c>
      <c r="K87" s="78">
        <v>9</v>
      </c>
      <c r="L87" s="127" t="s">
        <v>1076</v>
      </c>
      <c r="M87" s="164">
        <f>DEFINITIVO!M150</f>
        <v>1</v>
      </c>
      <c r="N87" s="79">
        <f t="shared" si="31"/>
        <v>1</v>
      </c>
      <c r="O87" s="78">
        <f t="shared" si="32"/>
        <v>9</v>
      </c>
      <c r="P87" s="78" t="e">
        <f>IF(J87&lt;=#REF!,O87,0)</f>
        <v>#REF!</v>
      </c>
      <c r="Q87" s="78" t="e">
        <f>IF(#REF!&gt;=J87,K87,0)</f>
        <v>#REF!</v>
      </c>
      <c r="R87" s="78"/>
      <c r="S87" s="131"/>
      <c r="T87" s="82" t="str">
        <f>DEFINITIVO!T150</f>
        <v>PLAN VIGENCIA 2016</v>
      </c>
      <c r="U87" s="131">
        <f t="shared" si="33"/>
        <v>2</v>
      </c>
      <c r="V87" s="131">
        <f t="shared" ca="1" si="34"/>
        <v>0</v>
      </c>
      <c r="W87" s="131" t="str">
        <f t="shared" ca="1" si="35"/>
        <v>CUMPLIDA</v>
      </c>
      <c r="X87" s="904"/>
    </row>
    <row r="88" spans="1:24" ht="72">
      <c r="A88" s="902"/>
      <c r="B88" s="903"/>
      <c r="C88" s="903"/>
      <c r="D88" s="903"/>
      <c r="E88" s="130" t="s">
        <v>1121</v>
      </c>
      <c r="F88" s="144" t="s">
        <v>1084</v>
      </c>
      <c r="G88" s="127" t="s">
        <v>1085</v>
      </c>
      <c r="H88" s="127">
        <v>1</v>
      </c>
      <c r="I88" s="19">
        <f>DEFINITIVO!I151</f>
        <v>43009</v>
      </c>
      <c r="J88" s="19">
        <f>DEFINITIVO!J151</f>
        <v>43069</v>
      </c>
      <c r="K88" s="78">
        <v>9</v>
      </c>
      <c r="L88" s="127" t="s">
        <v>1083</v>
      </c>
      <c r="M88" s="164">
        <f>DEFINITIVO!M151</f>
        <v>1</v>
      </c>
      <c r="N88" s="79">
        <f t="shared" si="31"/>
        <v>1</v>
      </c>
      <c r="O88" s="78">
        <f t="shared" si="32"/>
        <v>9</v>
      </c>
      <c r="P88" s="78" t="e">
        <f>IF(J88&lt;=#REF!,O88,0)</f>
        <v>#REF!</v>
      </c>
      <c r="Q88" s="78" t="e">
        <f>IF(#REF!&gt;=J88,K88,0)</f>
        <v>#REF!</v>
      </c>
      <c r="R88" s="78"/>
      <c r="S88" s="131"/>
      <c r="T88" s="82" t="str">
        <f>DEFINITIVO!T151</f>
        <v>PLAN VIGENCIA 2016
20174000494331 del 17/11/2017.</v>
      </c>
      <c r="U88" s="131">
        <f t="shared" si="33"/>
        <v>2</v>
      </c>
      <c r="V88" s="131">
        <f t="shared" ca="1" si="34"/>
        <v>0</v>
      </c>
      <c r="W88" s="131" t="str">
        <f t="shared" ca="1" si="35"/>
        <v>CUMPLIDA</v>
      </c>
      <c r="X88" s="904"/>
    </row>
    <row r="89" spans="1:24" ht="60">
      <c r="A89" s="876"/>
      <c r="B89" s="897"/>
      <c r="C89" s="897"/>
      <c r="D89" s="897"/>
      <c r="E89" s="130" t="s">
        <v>1086</v>
      </c>
      <c r="F89" s="130" t="s">
        <v>1087</v>
      </c>
      <c r="G89" s="127" t="s">
        <v>1088</v>
      </c>
      <c r="H89" s="127">
        <v>1</v>
      </c>
      <c r="I89" s="19">
        <f>DEFINITIVO!I152</f>
        <v>43132</v>
      </c>
      <c r="J89" s="19">
        <f>DEFINITIVO!J152</f>
        <v>43160</v>
      </c>
      <c r="K89" s="78">
        <v>9</v>
      </c>
      <c r="L89" s="127" t="s">
        <v>1083</v>
      </c>
      <c r="M89" s="164">
        <f>DEFINITIVO!M152</f>
        <v>1</v>
      </c>
      <c r="N89" s="79">
        <f t="shared" si="31"/>
        <v>1</v>
      </c>
      <c r="O89" s="78">
        <f t="shared" si="32"/>
        <v>9</v>
      </c>
      <c r="P89" s="78" t="e">
        <f>IF(J89&lt;=#REF!,O89,0)</f>
        <v>#REF!</v>
      </c>
      <c r="Q89" s="78" t="e">
        <f>IF(#REF!&gt;=J89,K89,0)</f>
        <v>#REF!</v>
      </c>
      <c r="R89" s="78"/>
      <c r="S89" s="131"/>
      <c r="T89" s="82" t="str">
        <f>DEFINITIVO!T152</f>
        <v>PLAN VIGENCIA 2016
Mediante el oficio MT 20184020144611 de fecha 16 de abril de 2018, se solicita al Señor Contralor Delegado del Sector de Infraestructura, la programación de la reunión que contempla el Plan de Mejoramiento de la Auditoria 2016</v>
      </c>
      <c r="U89" s="131">
        <f t="shared" si="33"/>
        <v>2</v>
      </c>
      <c r="V89" s="131">
        <f t="shared" ca="1" si="34"/>
        <v>0</v>
      </c>
      <c r="W89" s="131" t="str">
        <f t="shared" ca="1" si="35"/>
        <v>CUMPLIDA</v>
      </c>
      <c r="X89" s="905"/>
    </row>
    <row r="90" spans="1:24" ht="162">
      <c r="A90" s="127">
        <v>17</v>
      </c>
      <c r="B90" s="135" t="s">
        <v>825</v>
      </c>
      <c r="C90" s="135" t="s">
        <v>48</v>
      </c>
      <c r="D90" s="128" t="s">
        <v>821</v>
      </c>
      <c r="E90" s="130" t="s">
        <v>822</v>
      </c>
      <c r="F90" s="130" t="s">
        <v>823</v>
      </c>
      <c r="G90" s="81" t="s">
        <v>824</v>
      </c>
      <c r="H90" s="129">
        <v>12</v>
      </c>
      <c r="I90" s="19">
        <f>DEFINITIVO!I153</f>
        <v>43025</v>
      </c>
      <c r="J90" s="19">
        <f>DEFINITIVO!J153</f>
        <v>43390</v>
      </c>
      <c r="K90" s="54">
        <f t="shared" ref="K90:K103" si="36">(+J90-I90)/7</f>
        <v>52.142857142857146</v>
      </c>
      <c r="L90" s="131" t="s">
        <v>1099</v>
      </c>
      <c r="M90" s="164">
        <f>DEFINITIVO!M153</f>
        <v>12</v>
      </c>
      <c r="N90" s="79">
        <f t="shared" si="31"/>
        <v>1</v>
      </c>
      <c r="O90" s="78">
        <f t="shared" si="32"/>
        <v>52.142857142857146</v>
      </c>
      <c r="P90" s="78" t="e">
        <f>IF(J90&lt;=#REF!,O90,0)</f>
        <v>#REF!</v>
      </c>
      <c r="Q90" s="78" t="e">
        <f>IF(#REF!&gt;=J90,K90,0)</f>
        <v>#REF!</v>
      </c>
      <c r="R90" s="78"/>
      <c r="S90" s="131"/>
      <c r="T90" s="82" t="str">
        <f>DEFINITIVO!T153</f>
        <v xml:space="preserve">
PLAN VIGENCIA 2016
20181101   Rad. 20182100167743
Se presenta avance del 100%, habiéndose realizado 12 reuniones interinstitucionales, correspondientes a las ciudades de Cali, Pereira, Medellín, Cartagena, Bucaramanga, Barranquilla y Transmilenio Bogotá.</v>
      </c>
      <c r="U90" s="131">
        <f t="shared" si="33"/>
        <v>2</v>
      </c>
      <c r="V90" s="131">
        <f t="shared" ca="1" si="34"/>
        <v>0</v>
      </c>
      <c r="W90" s="131" t="str">
        <f t="shared" ca="1" si="35"/>
        <v>CUMPLIDA</v>
      </c>
      <c r="X90" s="131" t="str">
        <f ca="1">IF(W90="CUMPLIDA","CUMPLIDA",IF(W90="EN TERMINO","EN TERMINO","VENCIDA"))</f>
        <v>CUMPLIDA</v>
      </c>
    </row>
    <row r="91" spans="1:24" ht="256.5">
      <c r="A91" s="129">
        <v>18</v>
      </c>
      <c r="B91" s="119" t="s">
        <v>827</v>
      </c>
      <c r="C91" s="130" t="s">
        <v>48</v>
      </c>
      <c r="D91" s="130" t="s">
        <v>821</v>
      </c>
      <c r="E91" s="130" t="s">
        <v>822</v>
      </c>
      <c r="F91" s="130" t="s">
        <v>823</v>
      </c>
      <c r="G91" s="81" t="s">
        <v>824</v>
      </c>
      <c r="H91" s="81">
        <v>12</v>
      </c>
      <c r="I91" s="19">
        <f>DEFINITIVO!I154</f>
        <v>43025</v>
      </c>
      <c r="J91" s="19">
        <f>DEFINITIVO!J154</f>
        <v>43390</v>
      </c>
      <c r="K91" s="54">
        <f t="shared" si="36"/>
        <v>52.142857142857146</v>
      </c>
      <c r="L91" s="131" t="s">
        <v>1099</v>
      </c>
      <c r="M91" s="164">
        <f>DEFINITIVO!M154</f>
        <v>12</v>
      </c>
      <c r="N91" s="79">
        <f t="shared" si="31"/>
        <v>1</v>
      </c>
      <c r="O91" s="78">
        <f t="shared" si="32"/>
        <v>52.142857142857146</v>
      </c>
      <c r="P91" s="78" t="e">
        <f>IF(J91&lt;=#REF!,O91,0)</f>
        <v>#REF!</v>
      </c>
      <c r="Q91" s="78" t="e">
        <f>IF(#REF!&gt;=J91,K91,0)</f>
        <v>#REF!</v>
      </c>
      <c r="R91" s="78"/>
      <c r="S91" s="131"/>
      <c r="T91" s="82" t="str">
        <f>DEFINITIVO!T154</f>
        <v xml:space="preserve">
PLAN VIGENCIA 2016
20181101   Rad. 20182100167743
Se presenta avance del 100%, habiéndose realizado 12 reuniones interinstitucionales, correspondientes a las ciudades de Cali, Pereira, Medellín, Cartagena, Bucaramanga, Barranquilla y Transmilenio Bogotá.</v>
      </c>
      <c r="U91" s="131">
        <f t="shared" si="33"/>
        <v>2</v>
      </c>
      <c r="V91" s="131">
        <f t="shared" ca="1" si="34"/>
        <v>0</v>
      </c>
      <c r="W91" s="131" t="str">
        <f t="shared" ca="1" si="35"/>
        <v>CUMPLIDA</v>
      </c>
      <c r="X91" s="131" t="str">
        <f ca="1">IF(W91="CUMPLIDA","CUMPLIDA",IF(W91="EN TERMINO","EN TERMINO","VENCIDA"))</f>
        <v>CUMPLIDA</v>
      </c>
    </row>
    <row r="92" spans="1:24" ht="175.5">
      <c r="A92" s="129">
        <v>19</v>
      </c>
      <c r="B92" s="119" t="s">
        <v>1089</v>
      </c>
      <c r="C92" s="130" t="s">
        <v>48</v>
      </c>
      <c r="D92" s="130" t="s">
        <v>821</v>
      </c>
      <c r="E92" s="130" t="s">
        <v>822</v>
      </c>
      <c r="F92" s="130" t="s">
        <v>823</v>
      </c>
      <c r="G92" s="81" t="s">
        <v>824</v>
      </c>
      <c r="H92" s="81">
        <v>2</v>
      </c>
      <c r="I92" s="19">
        <f>DEFINITIVO!I155</f>
        <v>43025</v>
      </c>
      <c r="J92" s="19">
        <f>DEFINITIVO!J155</f>
        <v>43281</v>
      </c>
      <c r="K92" s="54">
        <f t="shared" si="36"/>
        <v>36.571428571428569</v>
      </c>
      <c r="L92" s="131" t="s">
        <v>1099</v>
      </c>
      <c r="M92" s="164">
        <f>DEFINITIVO!M155</f>
        <v>2</v>
      </c>
      <c r="N92" s="79">
        <f t="shared" si="31"/>
        <v>1</v>
      </c>
      <c r="O92" s="78">
        <f t="shared" si="32"/>
        <v>36.571428571428569</v>
      </c>
      <c r="P92" s="78" t="e">
        <f>IF(J92&lt;=#REF!,O92,0)</f>
        <v>#REF!</v>
      </c>
      <c r="Q92" s="78" t="e">
        <f>IF(#REF!&gt;=J92,K92,0)</f>
        <v>#REF!</v>
      </c>
      <c r="R92" s="78"/>
      <c r="S92" s="131"/>
      <c r="T92" s="82" t="str">
        <f>DEFINITIVO!T155</f>
        <v xml:space="preserve">PLAN VIGENCIA 2016
20180706. Se realizo reunión de seguimiento con AMABLE EICE, Ente Gestor del Sistema Estrategico de Transporte Público el 29 de junio. Ademas se realizó reunión de seguimeinto DNP, Superintendencia y Ministerio de Transporte el 22 de mayo.
Se elaboró el cronograma para la realización de las reuniones. </v>
      </c>
      <c r="U92" s="131">
        <f t="shared" si="33"/>
        <v>2</v>
      </c>
      <c r="V92" s="131">
        <f t="shared" ca="1" si="34"/>
        <v>0</v>
      </c>
      <c r="W92" s="131" t="str">
        <f t="shared" ca="1" si="35"/>
        <v>CUMPLIDA</v>
      </c>
      <c r="X92" s="131" t="str">
        <f ca="1">IF(W92="CUMPLIDA","CUMPLIDA",IF(W92="EN TERMINO","EN TERMINO","VENCIDA"))</f>
        <v>CUMPLIDA</v>
      </c>
    </row>
    <row r="93" spans="1:24" ht="108">
      <c r="A93" s="868">
        <v>20</v>
      </c>
      <c r="B93" s="872" t="s">
        <v>828</v>
      </c>
      <c r="C93" s="870" t="s">
        <v>48</v>
      </c>
      <c r="D93" s="870" t="s">
        <v>821</v>
      </c>
      <c r="E93" s="137" t="s">
        <v>826</v>
      </c>
      <c r="F93" s="137" t="s">
        <v>882</v>
      </c>
      <c r="G93" s="81" t="s">
        <v>883</v>
      </c>
      <c r="H93" s="81">
        <v>3</v>
      </c>
      <c r="I93" s="19">
        <f>DEFINITIVO!I156</f>
        <v>43252</v>
      </c>
      <c r="J93" s="19">
        <f>DEFINITIVO!J156</f>
        <v>43465</v>
      </c>
      <c r="K93" s="54">
        <f t="shared" si="36"/>
        <v>30.428571428571427</v>
      </c>
      <c r="L93" s="131" t="s">
        <v>1106</v>
      </c>
      <c r="M93" s="164">
        <f>DEFINITIVO!M156</f>
        <v>3</v>
      </c>
      <c r="N93" s="79">
        <f t="shared" si="31"/>
        <v>1</v>
      </c>
      <c r="O93" s="78">
        <f t="shared" si="32"/>
        <v>30.428571428571427</v>
      </c>
      <c r="P93" s="78" t="e">
        <f>IF(J93&lt;=#REF!,O93,0)</f>
        <v>#REF!</v>
      </c>
      <c r="Q93" s="78" t="e">
        <f>IF(#REF!&gt;=J93,K93,0)</f>
        <v>#REF!</v>
      </c>
      <c r="R93" s="78"/>
      <c r="S93" s="131"/>
      <c r="T93" s="82" t="str">
        <f>DEFINITIVO!T156</f>
        <v>PLAN VIGENCIA 2016
20181130 Rad. 20182100186343
Se presenta avance del 100% relacionado con la aprobación avante SETP Pasto, SETP Santa Marta y SETP de Sincelejo. De presentarse solicitudes de otros entes gestores  se seguirán revisando  de acuerdo con lo estipulado en el documento conpes 3896 del 2017.</v>
      </c>
      <c r="U93" s="131">
        <f t="shared" si="33"/>
        <v>2</v>
      </c>
      <c r="V93" s="131">
        <f t="shared" ca="1" si="34"/>
        <v>0</v>
      </c>
      <c r="W93" s="131" t="str">
        <f t="shared" ca="1" si="35"/>
        <v>CUMPLIDA</v>
      </c>
      <c r="X93" s="881" t="str">
        <f ca="1">IF(W93&amp;W94="CUMPLIDA","CUMPLIDA",IF(OR(W93="VENCIDA",W94="VENCIDA"),"VENCIDA",IF(U93+U94=4,"CUMPLIDA","EN TERMINO")))</f>
        <v>CUMPLIDA</v>
      </c>
    </row>
    <row r="94" spans="1:24" ht="84">
      <c r="A94" s="869"/>
      <c r="B94" s="873"/>
      <c r="C94" s="871"/>
      <c r="D94" s="871"/>
      <c r="E94" s="130" t="s">
        <v>822</v>
      </c>
      <c r="F94" s="130" t="s">
        <v>823</v>
      </c>
      <c r="G94" s="81" t="s">
        <v>824</v>
      </c>
      <c r="H94" s="129">
        <v>12</v>
      </c>
      <c r="I94" s="19">
        <f>DEFINITIVO!I157</f>
        <v>43025</v>
      </c>
      <c r="J94" s="19">
        <f>DEFINITIVO!J157</f>
        <v>43390</v>
      </c>
      <c r="K94" s="54">
        <f t="shared" si="36"/>
        <v>52.142857142857146</v>
      </c>
      <c r="L94" s="131" t="s">
        <v>1106</v>
      </c>
      <c r="M94" s="164">
        <f>DEFINITIVO!M157</f>
        <v>12</v>
      </c>
      <c r="N94" s="79">
        <f t="shared" si="31"/>
        <v>1</v>
      </c>
      <c r="O94" s="78">
        <f t="shared" si="32"/>
        <v>52.142857142857146</v>
      </c>
      <c r="P94" s="78" t="e">
        <f>IF(J94&lt;=#REF!,O94,0)</f>
        <v>#REF!</v>
      </c>
      <c r="Q94" s="78" t="e">
        <f>IF(#REF!&gt;=J94,K94,0)</f>
        <v>#REF!</v>
      </c>
      <c r="R94" s="78"/>
      <c r="S94" s="131"/>
      <c r="T94" s="82" t="str">
        <f>DEFINITIVO!T157</f>
        <v xml:space="preserve">
PLAN VIGENCIA 2016
20181101   Rad. 20182100167743
Se presenta avance del 100%, habiéndose realizado 12 reuniones interinstitucionales, correspondientes a las ciudades de Cali, Pereira, Medellín, Cartagena, Bucaramanga, Barranquilla y Transmilenio Bogotá.</v>
      </c>
      <c r="U94" s="131">
        <f t="shared" si="33"/>
        <v>2</v>
      </c>
      <c r="V94" s="131">
        <f t="shared" ca="1" si="34"/>
        <v>0</v>
      </c>
      <c r="W94" s="131" t="str">
        <f t="shared" ca="1" si="35"/>
        <v>CUMPLIDA</v>
      </c>
      <c r="X94" s="881"/>
    </row>
    <row r="95" spans="1:24" ht="108">
      <c r="A95" s="906">
        <v>24</v>
      </c>
      <c r="B95" s="859" t="s">
        <v>1090</v>
      </c>
      <c r="C95" s="859" t="s">
        <v>798</v>
      </c>
      <c r="D95" s="859" t="s">
        <v>799</v>
      </c>
      <c r="E95" s="859" t="s">
        <v>886</v>
      </c>
      <c r="F95" s="3" t="s">
        <v>887</v>
      </c>
      <c r="G95" s="4" t="s">
        <v>576</v>
      </c>
      <c r="H95" s="4">
        <v>6</v>
      </c>
      <c r="I95" s="19">
        <f>DEFINITIVO!I167</f>
        <v>43003</v>
      </c>
      <c r="J95" s="19">
        <f>DEFINITIVO!J167</f>
        <v>43099</v>
      </c>
      <c r="K95" s="78">
        <f t="shared" si="36"/>
        <v>13.714285714285714</v>
      </c>
      <c r="L95" s="121" t="s">
        <v>806</v>
      </c>
      <c r="M95" s="131">
        <f>DEFINITIVO!M167</f>
        <v>6</v>
      </c>
      <c r="N95" s="79">
        <f t="shared" si="31"/>
        <v>1</v>
      </c>
      <c r="O95" s="78">
        <f t="shared" si="32"/>
        <v>13.714285714285714</v>
      </c>
      <c r="P95" s="78" t="e">
        <f>IF(J95&lt;=#REF!,O95,0)</f>
        <v>#REF!</v>
      </c>
      <c r="Q95" s="78" t="e">
        <f>IF(#REF!&gt;=J95,K95,0)</f>
        <v>#REF!</v>
      </c>
      <c r="R95" s="78"/>
      <c r="S95" s="131"/>
      <c r="T95" s="82" t="str">
        <f>DEFINITIVO!T167</f>
        <v>PLAN VIGENCIA 2016
Se actualiza de acuerdo al correo electrónico del  29 de diciembre de 2017. 6
 mesas de trabajo con las dependencias de MT y MINTIC ue se realizaron en las fechas 8 de septiembre, 10, 20, 27 de octubre, 7, 17 de noviembre y 1 de diciembre de 2017 con el acompañamiento de CINTEL en representación de MINTIC, con delegados del Ministerio y  las entidades adscritas al Sector .</v>
      </c>
      <c r="U95" s="131">
        <f t="shared" si="33"/>
        <v>2</v>
      </c>
      <c r="V95" s="131">
        <f t="shared" ca="1" si="34"/>
        <v>0</v>
      </c>
      <c r="W95" s="131" t="str">
        <f t="shared" ca="1" si="35"/>
        <v>CUMPLIDA</v>
      </c>
      <c r="X95" s="881" t="str">
        <f ca="1">IF(W95&amp;W96&amp;W97="CUMPLIDA","CUMPLIDA",IF(OR(W95="VENCIDA",W96="VENCIDA",W97="VENCIDA"),"VENCIDA",IF(U95+U96+U97=6,"CUMPLIDA","EN TERMINO")))</f>
        <v>CUMPLIDA</v>
      </c>
    </row>
    <row r="96" spans="1:24" ht="84">
      <c r="A96" s="907"/>
      <c r="B96" s="860"/>
      <c r="C96" s="860"/>
      <c r="D96" s="860"/>
      <c r="E96" s="860"/>
      <c r="F96" s="3" t="s">
        <v>888</v>
      </c>
      <c r="G96" s="4" t="s">
        <v>889</v>
      </c>
      <c r="H96" s="4">
        <v>1</v>
      </c>
      <c r="I96" s="19">
        <f>DEFINITIVO!I168</f>
        <v>43003</v>
      </c>
      <c r="J96" s="19">
        <f>DEFINITIVO!J168</f>
        <v>43099</v>
      </c>
      <c r="K96" s="78">
        <f t="shared" si="36"/>
        <v>13.714285714285714</v>
      </c>
      <c r="L96" s="121" t="s">
        <v>1107</v>
      </c>
      <c r="M96" s="164">
        <f>DEFINITIVO!M168</f>
        <v>1</v>
      </c>
      <c r="N96" s="79">
        <f t="shared" si="31"/>
        <v>1</v>
      </c>
      <c r="O96" s="78">
        <f t="shared" si="32"/>
        <v>13.714285714285714</v>
      </c>
      <c r="P96" s="78" t="e">
        <f>IF(J96&lt;=#REF!,O96,0)</f>
        <v>#REF!</v>
      </c>
      <c r="Q96" s="78" t="e">
        <f>IF(#REF!&gt;=J96,K96,0)</f>
        <v>#REF!</v>
      </c>
      <c r="R96" s="78"/>
      <c r="S96" s="131"/>
      <c r="T96" s="82" t="str">
        <f>DEFINITIVO!T168</f>
        <v>PLAN VIGENCIA 2016
1  Pliego para la consultoria de la Arquitectura Empresarial.  Se actualiza de acuerdo al correo electrónico del  29 de diciembre de 2017. Se elaboraron los documentos de estudios previo, análisis del sector, plliego de condiciones y se anexaron 3 cotizaciones</v>
      </c>
      <c r="U96" s="131">
        <f t="shared" si="33"/>
        <v>2</v>
      </c>
      <c r="V96" s="131">
        <f t="shared" ca="1" si="34"/>
        <v>0</v>
      </c>
      <c r="W96" s="131" t="str">
        <f t="shared" ca="1" si="35"/>
        <v>CUMPLIDA</v>
      </c>
      <c r="X96" s="881"/>
    </row>
    <row r="97" spans="1:24" ht="72">
      <c r="A97" s="908"/>
      <c r="B97" s="861"/>
      <c r="C97" s="861"/>
      <c r="D97" s="861"/>
      <c r="E97" s="861"/>
      <c r="F97" s="122" t="s">
        <v>800</v>
      </c>
      <c r="G97" s="121" t="s">
        <v>801</v>
      </c>
      <c r="H97" s="4">
        <v>1</v>
      </c>
      <c r="I97" s="19">
        <f>DEFINITIVO!I169</f>
        <v>43003</v>
      </c>
      <c r="J97" s="19">
        <f>DEFINITIVO!J169</f>
        <v>43099</v>
      </c>
      <c r="K97" s="78">
        <f t="shared" si="36"/>
        <v>13.714285714285714</v>
      </c>
      <c r="L97" s="121" t="s">
        <v>1108</v>
      </c>
      <c r="M97" s="164">
        <f>DEFINITIVO!M169</f>
        <v>1</v>
      </c>
      <c r="N97" s="79">
        <f t="shared" si="31"/>
        <v>1</v>
      </c>
      <c r="O97" s="78">
        <f t="shared" si="32"/>
        <v>13.714285714285714</v>
      </c>
      <c r="P97" s="78" t="e">
        <f>IF(J97&lt;=#REF!,O97,0)</f>
        <v>#REF!</v>
      </c>
      <c r="Q97" s="78" t="e">
        <f>IF(#REF!&gt;=J97,K97,0)</f>
        <v>#REF!</v>
      </c>
      <c r="R97" s="78"/>
      <c r="S97" s="131"/>
      <c r="T97" s="82" t="str">
        <f>DEFINITIVO!T169</f>
        <v>PLAN VIGENCIA 2016
Se tiene "Informe de Diagnóstico de Tecnologias de la Información" remitido a la Oficina Asesora de Planeación mediante Memorando No. 20174020225583 del 29 de Diciembre por el Asesor Técnico de ITS.</v>
      </c>
      <c r="U97" s="131">
        <f t="shared" si="33"/>
        <v>2</v>
      </c>
      <c r="V97" s="131">
        <f t="shared" ca="1" si="34"/>
        <v>0</v>
      </c>
      <c r="W97" s="131" t="str">
        <f t="shared" ca="1" si="35"/>
        <v>CUMPLIDA</v>
      </c>
      <c r="X97" s="881"/>
    </row>
    <row r="98" spans="1:24" ht="60">
      <c r="A98" s="906">
        <v>25</v>
      </c>
      <c r="B98" s="859" t="s">
        <v>1068</v>
      </c>
      <c r="C98" s="859" t="s">
        <v>699</v>
      </c>
      <c r="D98" s="859" t="s">
        <v>700</v>
      </c>
      <c r="E98" s="859" t="s">
        <v>1122</v>
      </c>
      <c r="F98" s="859" t="s">
        <v>802</v>
      </c>
      <c r="G98" s="121" t="s">
        <v>803</v>
      </c>
      <c r="H98" s="4">
        <v>1</v>
      </c>
      <c r="I98" s="19">
        <f>DEFINITIVO!I170</f>
        <v>43003</v>
      </c>
      <c r="J98" s="19">
        <f>DEFINITIVO!J170</f>
        <v>43099</v>
      </c>
      <c r="K98" s="78">
        <f t="shared" si="36"/>
        <v>13.714285714285714</v>
      </c>
      <c r="L98" s="121" t="s">
        <v>806</v>
      </c>
      <c r="M98" s="164">
        <f>DEFINITIVO!M170</f>
        <v>1</v>
      </c>
      <c r="N98" s="79">
        <f t="shared" si="31"/>
        <v>1</v>
      </c>
      <c r="O98" s="78">
        <f t="shared" si="32"/>
        <v>13.714285714285714</v>
      </c>
      <c r="P98" s="78" t="e">
        <f>IF(J98&lt;=#REF!,O98,0)</f>
        <v>#REF!</v>
      </c>
      <c r="Q98" s="78" t="e">
        <f>IF(#REF!&gt;=J98,K98,0)</f>
        <v>#REF!</v>
      </c>
      <c r="R98" s="78"/>
      <c r="S98" s="131"/>
      <c r="T98" s="82" t="str">
        <f>DEFINITIVO!T170</f>
        <v>PLAN VIGENCIA 2016
Documento de Nombramiento. Mediante Memorando No. 20171200377751 del 14 de septiembre de 2017 se informo a MINTIC la designación del CIO del Ministerio.</v>
      </c>
      <c r="U98" s="131">
        <f t="shared" si="33"/>
        <v>2</v>
      </c>
      <c r="V98" s="131">
        <f t="shared" ca="1" si="34"/>
        <v>0</v>
      </c>
      <c r="W98" s="131" t="str">
        <f t="shared" ca="1" si="35"/>
        <v>CUMPLIDA</v>
      </c>
      <c r="X98" s="881" t="str">
        <f ca="1">IF(W98&amp;W99&amp;W100="CUMPLIDA","CUMPLIDA",IF(OR(W98="VENCIDA",W99="VENCIDA",W100="VENCIDA"),"VENCIDA",IF(U98+U99+U100=6,"CUMPLIDA","EN TERMINO")))</f>
        <v>CUMPLIDA</v>
      </c>
    </row>
    <row r="99" spans="1:24" ht="84">
      <c r="A99" s="907"/>
      <c r="B99" s="860"/>
      <c r="C99" s="860"/>
      <c r="D99" s="860"/>
      <c r="E99" s="860"/>
      <c r="F99" s="860"/>
      <c r="G99" s="121" t="s">
        <v>804</v>
      </c>
      <c r="H99" s="4">
        <v>1</v>
      </c>
      <c r="I99" s="19">
        <f>DEFINITIVO!I171</f>
        <v>43003</v>
      </c>
      <c r="J99" s="19">
        <f>DEFINITIVO!J171</f>
        <v>43099</v>
      </c>
      <c r="K99" s="78">
        <f t="shared" si="36"/>
        <v>13.714285714285714</v>
      </c>
      <c r="L99" s="121" t="s">
        <v>701</v>
      </c>
      <c r="M99" s="164">
        <f>DEFINITIVO!M171</f>
        <v>1</v>
      </c>
      <c r="N99" s="79">
        <f t="shared" si="31"/>
        <v>1</v>
      </c>
      <c r="O99" s="78">
        <f t="shared" si="32"/>
        <v>13.714285714285714</v>
      </c>
      <c r="P99" s="78" t="e">
        <f>IF(J99&lt;=#REF!,O99,0)</f>
        <v>#REF!</v>
      </c>
      <c r="Q99" s="78" t="e">
        <f>IF(#REF!&gt;=J99,K99,0)</f>
        <v>#REF!</v>
      </c>
      <c r="R99" s="78"/>
      <c r="S99" s="131"/>
      <c r="T99" s="82" t="str">
        <f>DEFINITIVO!T171</f>
        <v>PLAN VIGENCIA 2016
Mediante correo electrónico del 4 de Enero de 2018 MinTIC envió los documentos y productos finales del acompañamiento de arquitectura sectorial.</v>
      </c>
      <c r="U99" s="131">
        <f t="shared" si="33"/>
        <v>2</v>
      </c>
      <c r="V99" s="131">
        <f t="shared" ca="1" si="34"/>
        <v>0</v>
      </c>
      <c r="W99" s="131" t="str">
        <f t="shared" ca="1" si="35"/>
        <v>CUMPLIDA</v>
      </c>
      <c r="X99" s="881"/>
    </row>
    <row r="100" spans="1:24" ht="132">
      <c r="A100" s="908"/>
      <c r="B100" s="861"/>
      <c r="C100" s="861"/>
      <c r="D100" s="861"/>
      <c r="E100" s="861"/>
      <c r="F100" s="861"/>
      <c r="G100" s="121" t="s">
        <v>805</v>
      </c>
      <c r="H100" s="4">
        <v>1</v>
      </c>
      <c r="I100" s="19">
        <f>DEFINITIVO!I172</f>
        <v>43003</v>
      </c>
      <c r="J100" s="19">
        <f>DEFINITIVO!J172</f>
        <v>43099</v>
      </c>
      <c r="K100" s="78">
        <f t="shared" si="36"/>
        <v>13.714285714285714</v>
      </c>
      <c r="L100" s="121" t="s">
        <v>1109</v>
      </c>
      <c r="M100" s="164">
        <f>DEFINITIVO!M172</f>
        <v>1</v>
      </c>
      <c r="N100" s="79">
        <f t="shared" si="31"/>
        <v>1</v>
      </c>
      <c r="O100" s="78">
        <f t="shared" si="32"/>
        <v>13.714285714285714</v>
      </c>
      <c r="P100" s="78" t="e">
        <f>IF(J100&lt;=#REF!,O100,0)</f>
        <v>#REF!</v>
      </c>
      <c r="Q100" s="78" t="e">
        <f>IF(#REF!&gt;=J100,K100,0)</f>
        <v>#REF!</v>
      </c>
      <c r="R100" s="78"/>
      <c r="S100" s="131"/>
      <c r="T100" s="82" t="str">
        <f>DEFINITIVO!T172</f>
        <v xml:space="preserve">PLAN VIGENCIA 2016
El Ministerio adelanto el proceso  SGSI- CM-257- del 2017 donde se incluía las funciones de un oficial de seguridad; dado quelos proponontes incurrieron en errores en la presentación de la propuesta económica el proceso se declaró desierto, sin el tiempo necesario para iniciar un nuevo proceso,  ante lo cual, se asignó talento humano mediante el contrato 748 de 2017 del Ministerio de Transporte quien definió un plan de acción a ejecutar por partre del Ministerio de Transporte. </v>
      </c>
      <c r="U100" s="131">
        <f t="shared" si="33"/>
        <v>2</v>
      </c>
      <c r="V100" s="131">
        <f t="shared" ca="1" si="34"/>
        <v>0</v>
      </c>
      <c r="W100" s="131" t="str">
        <f t="shared" ca="1" si="35"/>
        <v>CUMPLIDA</v>
      </c>
      <c r="X100" s="881"/>
    </row>
    <row r="101" spans="1:24" ht="276">
      <c r="A101" s="878">
        <v>36</v>
      </c>
      <c r="B101" s="870" t="s">
        <v>952</v>
      </c>
      <c r="C101" s="870" t="s">
        <v>48</v>
      </c>
      <c r="D101" s="870" t="s">
        <v>953</v>
      </c>
      <c r="E101" s="870" t="s">
        <v>1041</v>
      </c>
      <c r="F101" s="130" t="s">
        <v>954</v>
      </c>
      <c r="G101" s="81" t="s">
        <v>207</v>
      </c>
      <c r="H101" s="81">
        <v>2</v>
      </c>
      <c r="I101" s="19">
        <f>DEFINITIVO!I208</f>
        <v>43009</v>
      </c>
      <c r="J101" s="19">
        <f>DEFINITIVO!J208</f>
        <v>43038</v>
      </c>
      <c r="K101" s="78">
        <f t="shared" si="36"/>
        <v>4.1428571428571432</v>
      </c>
      <c r="L101" s="131" t="s">
        <v>955</v>
      </c>
      <c r="M101" s="131">
        <f>DEFINITIVO!M208</f>
        <v>2</v>
      </c>
      <c r="N101" s="79">
        <f t="shared" si="31"/>
        <v>1</v>
      </c>
      <c r="O101" s="78">
        <f t="shared" si="32"/>
        <v>4.1428571428571432</v>
      </c>
      <c r="P101" s="78" t="e">
        <f>IF(J101&lt;=#REF!,O101,0)</f>
        <v>#REF!</v>
      </c>
      <c r="Q101" s="78" t="e">
        <f>IF(#REF!&gt;=J101,K101,0)</f>
        <v>#REF!</v>
      </c>
      <c r="R101" s="78"/>
      <c r="S101" s="131"/>
      <c r="T101" s="82" t="str">
        <f>DEFINITIVO!T208</f>
        <v>PLAN VIGENCIA 2016
Mediante memorando N. 20173290145403 de septiembre 11 de 2017 suscrito por la coordinadora del grupo de Ingresos y Cartera solicita información a la Abogada de la Dirección Territorial de Risaralda sobre el proceso ejecutivo contra MULTIOBRAS. Y mediante memorando N. 20173290149953 de Septiembre 18 de 2017 suscrito por el Subdirector Administrativo y Financiero se solicita a la oficina de Jurídica se realice acciones necesarias para recuperar los vehículos toda vez que el contrato y la deuda existen contra MULTIOBRAS. Dicha solicitud  a la oficina de Jurídica es reiterada mediante memorando N. 20173290180733 de octubre 30 de 2017. 
Se envió memorando 20173290145403 del 11 de septiembre de 2017 a la Dirección Territorial de Risaralda, quien dio respuesta con memorando 20173660001503 del 15 de septiembre de 2017.
Se envió memorando 20173290149953 del 18 de septiembre de 2017  al Jefe de la Oficina Juridica y mediante memorandos 20173290180733 del 30 de octubre de 2017 y 20173290223683 de Diciembre 28 de 2017 se reitera lo solicitado</v>
      </c>
      <c r="U101" s="131">
        <f t="shared" si="33"/>
        <v>2</v>
      </c>
      <c r="V101" s="131">
        <f t="shared" ca="1" si="34"/>
        <v>0</v>
      </c>
      <c r="W101" s="131" t="str">
        <f t="shared" ca="1" si="35"/>
        <v>CUMPLIDA</v>
      </c>
      <c r="X101" s="881" t="str">
        <f ca="1">IF(W101&amp;W102&amp;W103="CUMPLIDA","CUMPLIDA",IF(OR(W101="VENCIDA",W102="VENCIDA",W103="VENCIDA"),"VENCIDA",IF(U101+U102+U103=6,"CUMPLIDA","EN TERMINO")))</f>
        <v>CUMPLIDA</v>
      </c>
    </row>
    <row r="102" spans="1:24" ht="72">
      <c r="A102" s="879"/>
      <c r="B102" s="874"/>
      <c r="C102" s="874"/>
      <c r="D102" s="874"/>
      <c r="E102" s="874"/>
      <c r="F102" s="130" t="s">
        <v>1110</v>
      </c>
      <c r="G102" s="81" t="s">
        <v>1095</v>
      </c>
      <c r="H102" s="81">
        <v>2</v>
      </c>
      <c r="I102" s="19">
        <f>DEFINITIVO!I209</f>
        <v>43038</v>
      </c>
      <c r="J102" s="19">
        <f>DEFINITIVO!J209</f>
        <v>43190</v>
      </c>
      <c r="K102" s="78">
        <f t="shared" si="36"/>
        <v>21.714285714285715</v>
      </c>
      <c r="L102" s="131" t="s">
        <v>1096</v>
      </c>
      <c r="M102" s="164">
        <f>DEFINITIVO!M209</f>
        <v>2</v>
      </c>
      <c r="N102" s="79">
        <f t="shared" si="31"/>
        <v>1</v>
      </c>
      <c r="O102" s="78">
        <f t="shared" si="32"/>
        <v>21.714285714285715</v>
      </c>
      <c r="P102" s="78" t="e">
        <f>IF(J102&lt;=#REF!,O102,0)</f>
        <v>#REF!</v>
      </c>
      <c r="Q102" s="78" t="e">
        <f>IF(#REF!&gt;=J102,K102,0)</f>
        <v>#REF!</v>
      </c>
      <c r="R102" s="78"/>
      <c r="S102" s="131"/>
      <c r="T102" s="82" t="str">
        <f>DEFINITIVO!T209</f>
        <v>PLAN VIGENCIA 2016
22 de marzo de 2018,  informe referente al proceso ejecutivo del Fondo de Caminos Vecinales, contra Multiobras, presentado por el abogado contratista del Grupo de Defensa Judicial</v>
      </c>
      <c r="U102" s="131">
        <f t="shared" si="33"/>
        <v>2</v>
      </c>
      <c r="V102" s="131">
        <f t="shared" ca="1" si="34"/>
        <v>0</v>
      </c>
      <c r="W102" s="131" t="str">
        <f t="shared" ca="1" si="35"/>
        <v>CUMPLIDA</v>
      </c>
      <c r="X102" s="881"/>
    </row>
    <row r="103" spans="1:24" ht="36">
      <c r="A103" s="879"/>
      <c r="B103" s="874"/>
      <c r="C103" s="874"/>
      <c r="D103" s="874"/>
      <c r="E103" s="874"/>
      <c r="F103" s="130" t="s">
        <v>1042</v>
      </c>
      <c r="G103" s="81" t="s">
        <v>207</v>
      </c>
      <c r="H103" s="81">
        <v>1</v>
      </c>
      <c r="I103" s="19">
        <f>DEFINITIVO!I210</f>
        <v>43101</v>
      </c>
      <c r="J103" s="19">
        <f>DEFINITIVO!J210</f>
        <v>43465</v>
      </c>
      <c r="K103" s="78">
        <f t="shared" si="36"/>
        <v>52</v>
      </c>
      <c r="L103" s="131" t="s">
        <v>955</v>
      </c>
      <c r="M103" s="164">
        <f>DEFINITIVO!M210</f>
        <v>1</v>
      </c>
      <c r="N103" s="79">
        <f t="shared" si="31"/>
        <v>1</v>
      </c>
      <c r="O103" s="78">
        <f t="shared" si="32"/>
        <v>52</v>
      </c>
      <c r="P103" s="78" t="e">
        <f>IF(J103&lt;=#REF!,O103,0)</f>
        <v>#REF!</v>
      </c>
      <c r="Q103" s="78" t="e">
        <f>IF(#REF!&gt;=J103,K103,0)</f>
        <v>#REF!</v>
      </c>
      <c r="R103" s="78"/>
      <c r="S103" s="131"/>
      <c r="T103" s="82" t="str">
        <f>DEFINITIVO!T210</f>
        <v>PLAN VIGENCIA 2016
Con memorando 20183290093743 del 21-06-2018 se envía contabilidad para remisibilidad</v>
      </c>
      <c r="U103" s="131">
        <f t="shared" si="33"/>
        <v>2</v>
      </c>
      <c r="V103" s="131">
        <f t="shared" ca="1" si="34"/>
        <v>0</v>
      </c>
      <c r="W103" s="131" t="str">
        <f t="shared" ca="1" si="35"/>
        <v>CUMPLIDA</v>
      </c>
      <c r="X103" s="881"/>
    </row>
    <row r="104" spans="1:24">
      <c r="A104" s="68" t="s">
        <v>366</v>
      </c>
      <c r="B104" s="68"/>
      <c r="C104" s="69"/>
      <c r="D104" s="68"/>
      <c r="E104" s="68"/>
      <c r="F104" s="70"/>
      <c r="G104" s="70"/>
      <c r="H104" s="70"/>
      <c r="I104" s="93"/>
      <c r="J104" s="93"/>
      <c r="K104" s="72"/>
      <c r="L104" s="73"/>
      <c r="M104" s="73"/>
      <c r="N104" s="74"/>
      <c r="O104" s="72"/>
      <c r="P104" s="72"/>
      <c r="Q104" s="56"/>
      <c r="R104" s="73"/>
      <c r="S104" s="73"/>
      <c r="T104" s="82"/>
      <c r="U104" s="73"/>
      <c r="V104" s="73"/>
      <c r="W104" s="73"/>
      <c r="X104" s="75"/>
    </row>
    <row r="105" spans="1:24" ht="102.75" customHeight="1">
      <c r="A105" s="868">
        <v>1</v>
      </c>
      <c r="B105" s="870" t="s">
        <v>367</v>
      </c>
      <c r="C105" s="870" t="s">
        <v>31</v>
      </c>
      <c r="D105" s="870" t="s">
        <v>390</v>
      </c>
      <c r="E105" s="130" t="s">
        <v>391</v>
      </c>
      <c r="F105" s="130" t="s">
        <v>392</v>
      </c>
      <c r="G105" s="129" t="s">
        <v>393</v>
      </c>
      <c r="H105" s="76">
        <v>1</v>
      </c>
      <c r="I105" s="77">
        <f>DEFINITIVO!I230</f>
        <v>42644</v>
      </c>
      <c r="J105" s="77">
        <f>DEFINITIVO!J230</f>
        <v>42947</v>
      </c>
      <c r="K105" s="78">
        <f t="shared" ref="K105:K117" si="37">(+J105-I105)/7</f>
        <v>43.285714285714285</v>
      </c>
      <c r="L105" s="131" t="s">
        <v>541</v>
      </c>
      <c r="M105" s="131">
        <f>DEFINITIVO!M230</f>
        <v>1</v>
      </c>
      <c r="N105" s="79">
        <f t="shared" ref="N105:N117" si="38">IF(M105/H105&gt;1,1,+M105/H105)</f>
        <v>1</v>
      </c>
      <c r="O105" s="78">
        <f t="shared" ref="O105:O117" si="39">+K105*N105</f>
        <v>43.285714285714285</v>
      </c>
      <c r="P105" s="78" t="e">
        <f>IF(J105&lt;=#REF!,O105,0)</f>
        <v>#REF!</v>
      </c>
      <c r="Q105" s="78" t="e">
        <f>IF(#REF!&gt;=J105,K105,0)</f>
        <v>#REF!</v>
      </c>
      <c r="R105" s="78"/>
      <c r="S105" s="131"/>
      <c r="T105" s="82" t="str">
        <f>DEFINITIVO!T230</f>
        <v>AUDITORIA VIGENCIA 2015
Se elaboró documento definiendo los índices y valores que se tendrán en cuenta para evaluar y calificar la solvencia económica y financiera de las empresas de Transporte Internacional de Carga que soliciten certificado de Idoneidad al Ministerio de Transporte.</v>
      </c>
      <c r="U105" s="131">
        <f t="shared" ref="U105:U117" si="40">IF(N105=100%,2,0)</f>
        <v>2</v>
      </c>
      <c r="V105" s="131">
        <f t="shared" ref="V105:V117" ca="1" si="41">IF(J105&lt;$T$2,0,1)</f>
        <v>0</v>
      </c>
      <c r="W105" s="131" t="str">
        <f t="shared" ref="W105:W117" ca="1" si="42">IF(U105+V105&gt;1,"CUMPLIDA",IF(V105=1,"EN TERMINO","VENCIDA"))</f>
        <v>CUMPLIDA</v>
      </c>
      <c r="X105" s="881" t="str">
        <f ca="1">IF(W105&amp;W106="CUMPLIDA","CUMPLIDA",IF(OR(W105="VENCIDA",W106="VENCIDA"),"VENCIDA",IF(U105+U106=4,"CUMPLIDA","EN TERMINO")))</f>
        <v>CUMPLIDA</v>
      </c>
    </row>
    <row r="106" spans="1:24" ht="100.5" customHeight="1">
      <c r="A106" s="869"/>
      <c r="B106" s="871"/>
      <c r="C106" s="871"/>
      <c r="D106" s="871"/>
      <c r="E106" s="130" t="s">
        <v>394</v>
      </c>
      <c r="F106" s="130" t="s">
        <v>395</v>
      </c>
      <c r="G106" s="129" t="s">
        <v>396</v>
      </c>
      <c r="H106" s="76">
        <v>1</v>
      </c>
      <c r="I106" s="77">
        <f>DEFINITIVO!I231</f>
        <v>42674</v>
      </c>
      <c r="J106" s="77">
        <f>DEFINITIVO!J231</f>
        <v>42735</v>
      </c>
      <c r="K106" s="78">
        <f t="shared" si="37"/>
        <v>8.7142857142857135</v>
      </c>
      <c r="L106" s="131" t="s">
        <v>541</v>
      </c>
      <c r="M106" s="164">
        <f>DEFINITIVO!M231</f>
        <v>1</v>
      </c>
      <c r="N106" s="79">
        <f t="shared" si="38"/>
        <v>1</v>
      </c>
      <c r="O106" s="78">
        <f t="shared" si="39"/>
        <v>8.7142857142857135</v>
      </c>
      <c r="P106" s="78" t="e">
        <f>IF(J106&lt;=#REF!,O106,0)</f>
        <v>#REF!</v>
      </c>
      <c r="Q106" s="78" t="e">
        <f>IF(#REF!&gt;=J106,K106,0)</f>
        <v>#REF!</v>
      </c>
      <c r="R106" s="131"/>
      <c r="S106" s="131"/>
      <c r="T106" s="82" t="str">
        <f>DEFINITIVO!T231</f>
        <v>AUDITORIA VIGENCIA 2015
Se expidió radicado 20174140037313 de 10-03-2017 , memorando verificado..</v>
      </c>
      <c r="U106" s="131">
        <f t="shared" si="40"/>
        <v>2</v>
      </c>
      <c r="V106" s="131">
        <f t="shared" ca="1" si="41"/>
        <v>0</v>
      </c>
      <c r="W106" s="131" t="str">
        <f t="shared" ca="1" si="42"/>
        <v>CUMPLIDA</v>
      </c>
      <c r="X106" s="881"/>
    </row>
    <row r="107" spans="1:24" ht="96">
      <c r="A107" s="868">
        <v>2</v>
      </c>
      <c r="B107" s="870" t="s">
        <v>368</v>
      </c>
      <c r="C107" s="870" t="s">
        <v>31</v>
      </c>
      <c r="D107" s="870" t="s">
        <v>397</v>
      </c>
      <c r="E107" s="870" t="s">
        <v>398</v>
      </c>
      <c r="F107" s="130" t="s">
        <v>399</v>
      </c>
      <c r="G107" s="76" t="s">
        <v>400</v>
      </c>
      <c r="H107" s="76">
        <v>3</v>
      </c>
      <c r="I107" s="77">
        <f>DEFINITIVO!I232</f>
        <v>42644</v>
      </c>
      <c r="J107" s="77">
        <f>DEFINITIVO!J232</f>
        <v>42766</v>
      </c>
      <c r="K107" s="78">
        <f t="shared" si="37"/>
        <v>17.428571428571427</v>
      </c>
      <c r="L107" s="131" t="s">
        <v>541</v>
      </c>
      <c r="M107" s="164">
        <f>DEFINITIVO!M232</f>
        <v>3</v>
      </c>
      <c r="N107" s="79">
        <f t="shared" si="38"/>
        <v>1</v>
      </c>
      <c r="O107" s="78">
        <f t="shared" si="39"/>
        <v>17.428571428571427</v>
      </c>
      <c r="P107" s="78" t="e">
        <f>IF(J107&lt;=#REF!,O107,0)</f>
        <v>#REF!</v>
      </c>
      <c r="Q107" s="78" t="e">
        <f>IF(#REF!&gt;=J107,K107,0)</f>
        <v>#REF!</v>
      </c>
      <c r="R107" s="131"/>
      <c r="S107" s="131"/>
      <c r="T107" s="82" t="str">
        <f>DEFINITIVO!T232</f>
        <v>AUDITORIA VIGENCIA 2015
Se revisaron y ajustaron formatos de verificación de requisitos  para la habilitación de empresas de transporte fluvial, otorgamiento de permiso de operación  y modificación de parque fluvial, los cuales fueron aprobados por la Subdirección de Transporte y están en proceso de actualización en Daruma.</v>
      </c>
      <c r="U107" s="131">
        <f t="shared" si="40"/>
        <v>2</v>
      </c>
      <c r="V107" s="131">
        <f t="shared" ca="1" si="41"/>
        <v>0</v>
      </c>
      <c r="W107" s="131" t="str">
        <f t="shared" ca="1" si="42"/>
        <v>CUMPLIDA</v>
      </c>
      <c r="X107" s="881" t="str">
        <f ca="1">IF(W107&amp;W108="CUMPLIDA","CUMPLIDA",IF(OR(W107="VENCIDA",W108="VENCIDA"),"VENCIDA",IF(U107+U108=4,"CUMPLIDA","EN TERMINO")))</f>
        <v>CUMPLIDA</v>
      </c>
    </row>
    <row r="108" spans="1:24" ht="156">
      <c r="A108" s="869"/>
      <c r="B108" s="871"/>
      <c r="C108" s="871"/>
      <c r="D108" s="871"/>
      <c r="E108" s="871"/>
      <c r="F108" s="130" t="s">
        <v>401</v>
      </c>
      <c r="G108" s="76" t="s">
        <v>396</v>
      </c>
      <c r="H108" s="76">
        <v>1</v>
      </c>
      <c r="I108" s="77">
        <f>DEFINITIVO!I233</f>
        <v>42767</v>
      </c>
      <c r="J108" s="77">
        <f>DEFINITIVO!J233</f>
        <v>42825</v>
      </c>
      <c r="K108" s="78">
        <f t="shared" si="37"/>
        <v>8.2857142857142865</v>
      </c>
      <c r="L108" s="131" t="s">
        <v>541</v>
      </c>
      <c r="M108" s="164">
        <f>DEFINITIVO!M233</f>
        <v>1</v>
      </c>
      <c r="N108" s="79">
        <f t="shared" si="38"/>
        <v>1</v>
      </c>
      <c r="O108" s="78">
        <f t="shared" si="39"/>
        <v>8.2857142857142865</v>
      </c>
      <c r="P108" s="78" t="e">
        <f>IF(J108&lt;=#REF!,O108,0)</f>
        <v>#REF!</v>
      </c>
      <c r="Q108" s="78" t="e">
        <f>IF(#REF!&gt;=J108,K108,0)</f>
        <v>#REF!</v>
      </c>
      <c r="R108" s="131"/>
      <c r="S108" s="131"/>
      <c r="T108" s="82" t="str">
        <f>DEFINITIVO!T233</f>
        <v xml:space="preserve">AUDITORIA VIGENCIA 2015
Se estructuró y expidió el Memorando con radicado MT 20174100095743 del 22 de junio de 2017. </v>
      </c>
      <c r="U108" s="131">
        <f t="shared" si="40"/>
        <v>2</v>
      </c>
      <c r="V108" s="131">
        <f t="shared" ca="1" si="41"/>
        <v>0</v>
      </c>
      <c r="W108" s="131" t="str">
        <f t="shared" ca="1" si="42"/>
        <v>CUMPLIDA</v>
      </c>
      <c r="X108" s="881"/>
    </row>
    <row r="109" spans="1:24" ht="240">
      <c r="A109" s="868">
        <v>3</v>
      </c>
      <c r="B109" s="870" t="s">
        <v>591</v>
      </c>
      <c r="C109" s="870" t="s">
        <v>282</v>
      </c>
      <c r="D109" s="130" t="s">
        <v>402</v>
      </c>
      <c r="E109" s="137" t="s">
        <v>403</v>
      </c>
      <c r="F109" s="137" t="s">
        <v>404</v>
      </c>
      <c r="G109" s="81" t="s">
        <v>405</v>
      </c>
      <c r="H109" s="81">
        <v>4</v>
      </c>
      <c r="I109" s="77">
        <f>DEFINITIVO!I234</f>
        <v>42614</v>
      </c>
      <c r="J109" s="77">
        <f>DEFINITIVO!J234</f>
        <v>42917</v>
      </c>
      <c r="K109" s="78">
        <f t="shared" si="37"/>
        <v>43.285714285714285</v>
      </c>
      <c r="L109" s="131" t="s">
        <v>542</v>
      </c>
      <c r="M109" s="164">
        <f>DEFINITIVO!M234</f>
        <v>4</v>
      </c>
      <c r="N109" s="79">
        <f t="shared" si="38"/>
        <v>1</v>
      </c>
      <c r="O109" s="78">
        <f t="shared" si="39"/>
        <v>43.285714285714285</v>
      </c>
      <c r="P109" s="78" t="e">
        <f>IF(J109&lt;=#REF!,O109,0)</f>
        <v>#REF!</v>
      </c>
      <c r="Q109" s="78" t="e">
        <f>IF(#REF!&gt;=J109,K109,0)</f>
        <v>#REF!</v>
      </c>
      <c r="R109" s="131"/>
      <c r="S109" s="131"/>
      <c r="T109" s="82" t="str">
        <f>DEFINITIVO!T234</f>
        <v>AUDITORIA VIGENCIA 2015
Con memorando20174100047093 del 28 de marzo de 2017 se envió proyecto de ley por medio del cual se modifica el articulo 15 de la Ley 1005 de 2006.</v>
      </c>
      <c r="U109" s="131">
        <f t="shared" si="40"/>
        <v>2</v>
      </c>
      <c r="V109" s="131">
        <f t="shared" ca="1" si="41"/>
        <v>0</v>
      </c>
      <c r="W109" s="131" t="str">
        <f t="shared" ca="1" si="42"/>
        <v>CUMPLIDA</v>
      </c>
      <c r="X109" s="881" t="str">
        <f ca="1">IF(W109&amp;W110="CUMPLIDA","CUMPLIDA",IF(OR(W109="VENCIDA",W110="VENCIDA"),"VENCIDA",IF(U109+U110=4,"CUMPLIDA","EN TERMINO")))</f>
        <v>CUMPLIDA</v>
      </c>
    </row>
    <row r="110" spans="1:24" ht="168">
      <c r="A110" s="869"/>
      <c r="B110" s="871"/>
      <c r="C110" s="871"/>
      <c r="D110" s="130" t="s">
        <v>406</v>
      </c>
      <c r="E110" s="137" t="s">
        <v>407</v>
      </c>
      <c r="F110" s="137" t="s">
        <v>408</v>
      </c>
      <c r="G110" s="81" t="s">
        <v>409</v>
      </c>
      <c r="H110" s="81">
        <v>3</v>
      </c>
      <c r="I110" s="77">
        <f>DEFINITIVO!I235</f>
        <v>42614</v>
      </c>
      <c r="J110" s="77">
        <f>DEFINITIVO!J235</f>
        <v>42735</v>
      </c>
      <c r="K110" s="78">
        <f t="shared" si="37"/>
        <v>17.285714285714285</v>
      </c>
      <c r="L110" s="131" t="s">
        <v>542</v>
      </c>
      <c r="M110" s="164">
        <f>DEFINITIVO!M235</f>
        <v>3</v>
      </c>
      <c r="N110" s="79">
        <f t="shared" si="38"/>
        <v>1</v>
      </c>
      <c r="O110" s="78">
        <f t="shared" si="39"/>
        <v>17.285714285714285</v>
      </c>
      <c r="P110" s="78" t="e">
        <f>IF(J110&lt;=#REF!,O110,0)</f>
        <v>#REF!</v>
      </c>
      <c r="Q110" s="78" t="e">
        <f>IF(#REF!&gt;=J110,K110,0)</f>
        <v>#REF!</v>
      </c>
      <c r="R110" s="131"/>
      <c r="S110" s="131"/>
      <c r="T110" s="82" t="str">
        <f>DEFINITIVO!T235</f>
        <v>AUDITORIA VIGENCIA 2015
Para la vigencia 2014 se envió cuenta de cobro al Organismo de tránsito de Bucaramanga con radicado MT No. 20163290250811 del 07/06/2016 y la vigencia de cobro 2015 radicado MT No. 20163290240711 del 31/05/2016.. Vigencia 2016 Cuenta de cobro No.  334/2016, con radicado MT No. 20163290540031</v>
      </c>
      <c r="U110" s="131">
        <f t="shared" si="40"/>
        <v>2</v>
      </c>
      <c r="V110" s="131">
        <f t="shared" ca="1" si="41"/>
        <v>0</v>
      </c>
      <c r="W110" s="131" t="str">
        <f t="shared" ca="1" si="42"/>
        <v>CUMPLIDA</v>
      </c>
      <c r="X110" s="881"/>
    </row>
    <row r="111" spans="1:24" ht="216">
      <c r="A111" s="129">
        <v>4</v>
      </c>
      <c r="B111" s="130" t="s">
        <v>369</v>
      </c>
      <c r="C111" s="130" t="s">
        <v>31</v>
      </c>
      <c r="D111" s="130" t="s">
        <v>410</v>
      </c>
      <c r="E111" s="137" t="s">
        <v>411</v>
      </c>
      <c r="F111" s="137" t="s">
        <v>412</v>
      </c>
      <c r="G111" s="81" t="s">
        <v>413</v>
      </c>
      <c r="H111" s="81">
        <v>3</v>
      </c>
      <c r="I111" s="77">
        <f>DEFINITIVO!I236</f>
        <v>42614</v>
      </c>
      <c r="J111" s="77">
        <f>DEFINITIVO!J236</f>
        <v>42917</v>
      </c>
      <c r="K111" s="78">
        <f t="shared" si="37"/>
        <v>43.285714285714285</v>
      </c>
      <c r="L111" s="131" t="s">
        <v>542</v>
      </c>
      <c r="M111" s="164">
        <f>DEFINITIVO!M236</f>
        <v>3</v>
      </c>
      <c r="N111" s="79">
        <f t="shared" si="38"/>
        <v>1</v>
      </c>
      <c r="O111" s="78">
        <f t="shared" si="39"/>
        <v>43.285714285714285</v>
      </c>
      <c r="P111" s="78" t="e">
        <f>IF(J111&lt;=#REF!,O111,0)</f>
        <v>#REF!</v>
      </c>
      <c r="Q111" s="78" t="e">
        <f>IF(#REF!&gt;=J111,K111,0)</f>
        <v>#REF!</v>
      </c>
      <c r="R111" s="131"/>
      <c r="S111" s="131"/>
      <c r="T111" s="82" t="str">
        <f>DEFINITIVO!T236</f>
        <v>AUDITORIA VIGENCIA 2015
Runt Y Subdirección Administrativa y Financiera. CIRCULAR 201440104893410 DIC 2014.
Memorando 20173200021893 del 15 feb 2017,  se remitió a la Subdirección de Tránsito, al Grupo Runt:  
 Instructivo transferencia  treinta y cinco por ciento (35%) del organismo de tránsito al ministerio de transporte, por concepto de costos inherentes de asignar series, códigos y rangos de la especie venal
 Planilla Única valores reportados en el sistema Runt con las tarifas aprobadas para los organismo de tránsito
 Matriz liquidación aforos valores reportados al Runt - tarifa aprobada para el organismo de tránsito</v>
      </c>
      <c r="U111" s="131">
        <f t="shared" si="40"/>
        <v>2</v>
      </c>
      <c r="V111" s="131">
        <f t="shared" ca="1" si="41"/>
        <v>0</v>
      </c>
      <c r="W111" s="131" t="str">
        <f t="shared" ca="1" si="42"/>
        <v>CUMPLIDA</v>
      </c>
      <c r="X111" s="131" t="str">
        <f ca="1">IF(W111="CUMPLIDA","CUMPLIDA",IF(W111="EN TERMINO","EN TERMINO","VENCIDA"))</f>
        <v>CUMPLIDA</v>
      </c>
    </row>
    <row r="112" spans="1:24" ht="264">
      <c r="A112" s="868">
        <v>7</v>
      </c>
      <c r="B112" s="870" t="s">
        <v>370</v>
      </c>
      <c r="C112" s="870" t="s">
        <v>282</v>
      </c>
      <c r="D112" s="870" t="s">
        <v>414</v>
      </c>
      <c r="E112" s="137" t="s">
        <v>415</v>
      </c>
      <c r="F112" s="137" t="s">
        <v>416</v>
      </c>
      <c r="G112" s="81" t="s">
        <v>417</v>
      </c>
      <c r="H112" s="81">
        <v>4</v>
      </c>
      <c r="I112" s="77">
        <f>DEFINITIVO!I237</f>
        <v>42614</v>
      </c>
      <c r="J112" s="77">
        <f>DEFINITIVO!J237</f>
        <v>42917</v>
      </c>
      <c r="K112" s="78">
        <f t="shared" si="37"/>
        <v>43.285714285714285</v>
      </c>
      <c r="L112" s="131" t="s">
        <v>543</v>
      </c>
      <c r="M112" s="164">
        <f>DEFINITIVO!M237</f>
        <v>4</v>
      </c>
      <c r="N112" s="79">
        <f t="shared" si="38"/>
        <v>1</v>
      </c>
      <c r="O112" s="78">
        <f t="shared" si="39"/>
        <v>43.285714285714285</v>
      </c>
      <c r="P112" s="78" t="e">
        <f>IF(J112&lt;=#REF!,O112,0)</f>
        <v>#REF!</v>
      </c>
      <c r="Q112" s="78" t="e">
        <f>IF(#REF!&gt;=J112,K112,0)</f>
        <v>#REF!</v>
      </c>
      <c r="R112" s="131"/>
      <c r="S112" s="131"/>
      <c r="T112" s="82" t="str">
        <f>DEFINITIVO!T237</f>
        <v>AUDITORIA VIGENCIA 2015
Se realizó citación mediante radicado 20163200253583 del 9/11/2016 , posteriormente se realiza una nueva reunión con Acta de  Fecha 29 de noviembre, la que se llevó a cabo en la secretaría General  con la participación de la Secretaria General del Ministerio,  Coordinador del Runt, directora de Transporte y Tránsito, Subdirectora de Tránsito ( e ), Jefe de la Oficina Asesora Jurídica y Subdirectora Administrativa y Financiera para establecer parámetros de trabajo y definir competencias en el desarrollo de este proceso.
Runt Y Subdirección Administrativa y Financiera. CIRCULAR 201440104893410 DIC 2014.
Runt Y Subdirección Administrativa y Financiera. CIRCULAR 201440104893410 DIC 2014.
Con memorando20174100047093 del 28 de marzo de 2017 se envió proyecto de ley por medio del cual se modifica el articulo 15 de la Ley 1005 de 2006.</v>
      </c>
      <c r="U112" s="131">
        <f t="shared" si="40"/>
        <v>2</v>
      </c>
      <c r="V112" s="131">
        <f t="shared" ca="1" si="41"/>
        <v>0</v>
      </c>
      <c r="W112" s="131" t="str">
        <f t="shared" ca="1" si="42"/>
        <v>CUMPLIDA</v>
      </c>
      <c r="X112" s="881" t="str">
        <f ca="1">IF(W112&amp;W113="CUMPLIDA","CUMPLIDA",IF(OR(W112="VENCIDA",W113="VENCIDA"),"VENCIDA",IF(U112+U113=4,"CUMPLIDA","EN TERMINO")))</f>
        <v>CUMPLIDA</v>
      </c>
    </row>
    <row r="113" spans="1:24" ht="108">
      <c r="A113" s="869"/>
      <c r="B113" s="871"/>
      <c r="C113" s="871"/>
      <c r="D113" s="871"/>
      <c r="E113" s="137" t="s">
        <v>418</v>
      </c>
      <c r="F113" s="137" t="s">
        <v>419</v>
      </c>
      <c r="G113" s="81" t="s">
        <v>409</v>
      </c>
      <c r="H113" s="81">
        <v>3</v>
      </c>
      <c r="I113" s="77">
        <f>DEFINITIVO!I238</f>
        <v>42614</v>
      </c>
      <c r="J113" s="77">
        <f>DEFINITIVO!J238</f>
        <v>42795</v>
      </c>
      <c r="K113" s="78">
        <f t="shared" si="37"/>
        <v>25.857142857142858</v>
      </c>
      <c r="L113" s="131" t="s">
        <v>542</v>
      </c>
      <c r="M113" s="164">
        <f>DEFINITIVO!M238</f>
        <v>3</v>
      </c>
      <c r="N113" s="79">
        <f t="shared" si="38"/>
        <v>1</v>
      </c>
      <c r="O113" s="78">
        <f t="shared" si="39"/>
        <v>25.857142857142858</v>
      </c>
      <c r="P113" s="78" t="e">
        <f>IF(J113&lt;=#REF!,O113,0)</f>
        <v>#REF!</v>
      </c>
      <c r="Q113" s="78" t="e">
        <f>IF(#REF!&gt;=J113,K113,0)</f>
        <v>#REF!</v>
      </c>
      <c r="R113" s="131"/>
      <c r="S113" s="131"/>
      <c r="T113" s="82" t="str">
        <f>DEFINITIVO!T238</f>
        <v>AUDITORIA VIGENCIA 2015
Para la vigencia 2014: Cuenta de cobro No.  084/2016, por valor de $ 1.188.900, con radicado MT No. 20163290252531, para la vigencia 2015  Cuenta de cobro No.  085/2016, por valor de $ 17.732.600, con radicado MT No. 20163290252531 y para la vigencia Cuenta de cobro No.  336/2016, con radicado MT No. 20163290540101.</v>
      </c>
      <c r="U113" s="131">
        <f t="shared" si="40"/>
        <v>2</v>
      </c>
      <c r="V113" s="131">
        <f t="shared" ca="1" si="41"/>
        <v>0</v>
      </c>
      <c r="W113" s="131" t="str">
        <f t="shared" ca="1" si="42"/>
        <v>CUMPLIDA</v>
      </c>
      <c r="X113" s="881"/>
    </row>
    <row r="114" spans="1:24" ht="324" customHeight="1">
      <c r="A114" s="129">
        <v>8</v>
      </c>
      <c r="B114" s="130" t="s">
        <v>608</v>
      </c>
      <c r="C114" s="130" t="s">
        <v>282</v>
      </c>
      <c r="D114" s="130" t="s">
        <v>414</v>
      </c>
      <c r="E114" s="137" t="s">
        <v>415</v>
      </c>
      <c r="F114" s="137" t="s">
        <v>416</v>
      </c>
      <c r="G114" s="81" t="s">
        <v>417</v>
      </c>
      <c r="H114" s="81">
        <v>4</v>
      </c>
      <c r="I114" s="77">
        <f>DEFINITIVO!I239</f>
        <v>42614</v>
      </c>
      <c r="J114" s="77">
        <f>DEFINITIVO!J239</f>
        <v>42917</v>
      </c>
      <c r="K114" s="78">
        <f t="shared" si="37"/>
        <v>43.285714285714285</v>
      </c>
      <c r="L114" s="131" t="s">
        <v>543</v>
      </c>
      <c r="M114" s="164">
        <f>DEFINITIVO!M239</f>
        <v>4</v>
      </c>
      <c r="N114" s="79">
        <f t="shared" si="38"/>
        <v>1</v>
      </c>
      <c r="O114" s="78">
        <f t="shared" si="39"/>
        <v>43.285714285714285</v>
      </c>
      <c r="P114" s="78" t="e">
        <f>IF(J114&lt;=#REF!,O114,0)</f>
        <v>#REF!</v>
      </c>
      <c r="Q114" s="78" t="e">
        <f>IF(#REF!&gt;=J114,K114,0)</f>
        <v>#REF!</v>
      </c>
      <c r="R114" s="131"/>
      <c r="S114" s="131"/>
      <c r="T114" s="82" t="str">
        <f>DEFINITIVO!T239</f>
        <v>AUDITORIA VIGENCIA 2015
Se realizó citación mediante radicado 20163200253583 del 9/11/2016 , posteriormente se realiza una nueva reunión con Acta de fecha 29 de noviembre, la que se llevó a cabo en la Secretaría General  con la participación de la Secretaria General del Ministerio,  Coordinador del Runt, directora de Transporte y Tránsito, Subdirectora de Tránsito ( e ), Jefe de la Oficina Asesora Jurídica y Subdirectora Administrativa y Financiera para establecer parámetros de trabajo y definir competencias en el desarrollo de este proceso.
Con memorando20174100047093 del 28 de marzo de 2017 se envió proyecto de ley por medio del cual se modifica el articulo 15 de la Ley 1005 de 2006.</v>
      </c>
      <c r="U114" s="131">
        <f t="shared" si="40"/>
        <v>2</v>
      </c>
      <c r="V114" s="131">
        <f t="shared" ca="1" si="41"/>
        <v>0</v>
      </c>
      <c r="W114" s="131" t="str">
        <f t="shared" ca="1" si="42"/>
        <v>CUMPLIDA</v>
      </c>
      <c r="X114" s="131" t="str">
        <f ca="1">IF(W114="CUMPLIDA","CUMPLIDA",IF(W114="EN TERMINO","EN TERMINO","VENCIDA"))</f>
        <v>CUMPLIDA</v>
      </c>
    </row>
    <row r="115" spans="1:24" ht="89.25" customHeight="1">
      <c r="A115" s="129">
        <v>27</v>
      </c>
      <c r="B115" s="130" t="s">
        <v>377</v>
      </c>
      <c r="C115" s="130" t="s">
        <v>31</v>
      </c>
      <c r="D115" s="130" t="s">
        <v>458</v>
      </c>
      <c r="E115" s="137" t="s">
        <v>459</v>
      </c>
      <c r="F115" s="137" t="s">
        <v>137</v>
      </c>
      <c r="G115" s="81" t="s">
        <v>134</v>
      </c>
      <c r="H115" s="81">
        <v>1</v>
      </c>
      <c r="I115" s="77">
        <f>DEFINITIVO!I256</f>
        <v>42598</v>
      </c>
      <c r="J115" s="77">
        <f>DEFINITIVO!J256</f>
        <v>42916</v>
      </c>
      <c r="K115" s="78">
        <f t="shared" si="37"/>
        <v>45.428571428571431</v>
      </c>
      <c r="L115" s="131" t="s">
        <v>1099</v>
      </c>
      <c r="M115" s="131">
        <f>DEFINITIVO!M256</f>
        <v>1</v>
      </c>
      <c r="N115" s="79">
        <f t="shared" si="38"/>
        <v>1</v>
      </c>
      <c r="O115" s="78">
        <f t="shared" si="39"/>
        <v>45.428571428571431</v>
      </c>
      <c r="P115" s="78" t="e">
        <f>IF(J115&lt;=#REF!,O115,0)</f>
        <v>#REF!</v>
      </c>
      <c r="Q115" s="78" t="e">
        <f>IF(#REF!&gt;=J115,K115,0)</f>
        <v>#REF!</v>
      </c>
      <c r="R115" s="131"/>
      <c r="S115" s="131"/>
      <c r="T115" s="82" t="str">
        <f>DEFINITIVO!T256</f>
        <v xml:space="preserve">AUDITORIA VIGENCIA 2015
El SETP de Pasto presentó un plan de acción en cumplimiento de la circular conjunta de sostenibilidad emitida por el Ministerio de Transporte, DNP, Ministerio de Hacienda y Crédito Público y Superintendencia de Puertos y Transporte, donde uno de los principales aspectos a incluir es la priorización para la ejecución de infraestructura asociada a las necesidades de la puesta en marcha de la operación. Adicionalmente se trabaja en la elaboración de un documento conpes que flexibilice la redistribución de recursos entre componentes para cada uno de estos sistemas, con el fin de que se realicen inversiones en infraestructura que favorezcan la operación.
Se expidió el documento Conpes 3896 de 2017, a través del cual se determinan los lineamientos para la redistribución de componentes cofinanciables de los SETP. </v>
      </c>
      <c r="U115" s="131">
        <f t="shared" si="40"/>
        <v>2</v>
      </c>
      <c r="V115" s="131">
        <f t="shared" ca="1" si="41"/>
        <v>0</v>
      </c>
      <c r="W115" s="131" t="str">
        <f t="shared" ca="1" si="42"/>
        <v>CUMPLIDA</v>
      </c>
      <c r="X115" s="131" t="str">
        <f ca="1">IF(W115="CUMPLIDA","CUMPLIDA",IF(W115="EN TERMINO","EN TERMINO","VENCIDA"))</f>
        <v>CUMPLIDA</v>
      </c>
    </row>
    <row r="116" spans="1:24" ht="75" customHeight="1">
      <c r="A116" s="868">
        <v>34</v>
      </c>
      <c r="B116" s="870" t="s">
        <v>380</v>
      </c>
      <c r="C116" s="870" t="s">
        <v>48</v>
      </c>
      <c r="D116" s="130" t="s">
        <v>482</v>
      </c>
      <c r="E116" s="130" t="s">
        <v>483</v>
      </c>
      <c r="F116" s="130" t="s">
        <v>484</v>
      </c>
      <c r="G116" s="129" t="s">
        <v>485</v>
      </c>
      <c r="H116" s="129">
        <v>4</v>
      </c>
      <c r="I116" s="77">
        <f>DEFINITIVO!I264</f>
        <v>42552</v>
      </c>
      <c r="J116" s="77">
        <f>DEFINITIVO!J264</f>
        <v>42766</v>
      </c>
      <c r="K116" s="78">
        <f t="shared" si="37"/>
        <v>30.571428571428573</v>
      </c>
      <c r="L116" s="131" t="s">
        <v>556</v>
      </c>
      <c r="M116" s="131">
        <f>DEFINITIVO!M264</f>
        <v>4</v>
      </c>
      <c r="N116" s="79">
        <f t="shared" si="38"/>
        <v>1</v>
      </c>
      <c r="O116" s="78">
        <f t="shared" si="39"/>
        <v>30.571428571428573</v>
      </c>
      <c r="P116" s="78" t="e">
        <f>IF(J116&lt;=#REF!,O116,0)</f>
        <v>#REF!</v>
      </c>
      <c r="Q116" s="78" t="e">
        <f>IF(#REF!&gt;=J116,K116,0)</f>
        <v>#REF!</v>
      </c>
      <c r="R116" s="131"/>
      <c r="S116" s="131"/>
      <c r="T116" s="82" t="str">
        <f>DEFINITIVO!T264</f>
        <v>AUDITORIA VIGENCIA 2015
Se está efectuando los registros mensuales en forma manual en el SIIF de las 3  cuentas  bancarias que no tienen registros automáticos en el SIIF. Con avance a diciembre de 2016.</v>
      </c>
      <c r="U116" s="131">
        <f t="shared" si="40"/>
        <v>2</v>
      </c>
      <c r="V116" s="131">
        <f t="shared" ca="1" si="41"/>
        <v>0</v>
      </c>
      <c r="W116" s="131" t="str">
        <f t="shared" ca="1" si="42"/>
        <v>CUMPLIDA</v>
      </c>
      <c r="X116" s="881" t="str">
        <f ca="1">IF(W116&amp;W117="CUMPLIDA","CUMPLIDA",IF(OR(W116="VENCIDA",W117="VENCIDA"),"VENCIDA",IF(U116+U117=4,"CUMPLIDA","EN TERMINO")))</f>
        <v>CUMPLIDA</v>
      </c>
    </row>
    <row r="117" spans="1:24" ht="69.75" customHeight="1">
      <c r="A117" s="876"/>
      <c r="B117" s="871"/>
      <c r="C117" s="871"/>
      <c r="D117" s="137" t="s">
        <v>486</v>
      </c>
      <c r="E117" s="130" t="s">
        <v>487</v>
      </c>
      <c r="F117" s="130" t="s">
        <v>488</v>
      </c>
      <c r="G117" s="129" t="s">
        <v>489</v>
      </c>
      <c r="H117" s="129">
        <v>1</v>
      </c>
      <c r="I117" s="77">
        <f>DEFINITIVO!I265</f>
        <v>42917</v>
      </c>
      <c r="J117" s="77">
        <f>DEFINITIVO!J265</f>
        <v>43069</v>
      </c>
      <c r="K117" s="78">
        <f t="shared" si="37"/>
        <v>21.714285714285715</v>
      </c>
      <c r="L117" s="131" t="s">
        <v>557</v>
      </c>
      <c r="M117" s="164">
        <f>DEFINITIVO!M265</f>
        <v>1</v>
      </c>
      <c r="N117" s="79">
        <f t="shared" si="38"/>
        <v>1</v>
      </c>
      <c r="O117" s="78">
        <f t="shared" si="39"/>
        <v>21.714285714285715</v>
      </c>
      <c r="P117" s="78" t="e">
        <f>IF(J117&lt;=#REF!,O117,0)</f>
        <v>#REF!</v>
      </c>
      <c r="Q117" s="78" t="e">
        <f>IF(#REF!&gt;=J117,K117,0)</f>
        <v>#REF!</v>
      </c>
      <c r="R117" s="131"/>
      <c r="S117" s="131"/>
      <c r="T117" s="82" t="str">
        <f>DEFINITIVO!T265</f>
        <v xml:space="preserve">AUDITORIA VIGENCIA 2015
Se incluye la Dirección de Transporte con sus Direcciones Territoriales en atención que existen  procesos judiciales con medida de embargo dentro de la jurisdicción de éstas Territoriales y los apoderados de procesos son pertenecientes a la planta de la misma o contratistas cuyo supervisor es el Director Territorial. Revisada detenidamente la información fuente con la que se determinaron las diferencias, el Grupo de Contabilidad procede a validar los ingresos registrados en la contabilidad del año 2015, por concepto de formularios y especies valoradas, y a confrontarlos con la información de recaudo por el los mismos conceptos que reportó en su momento el Grupo de Ingresos y Cartera, encontrando las causas de tales diferencias, tal y  como queda documentado en Acta del 29 de noviembre de 2017, dando así por concluidas las acciones.   </v>
      </c>
      <c r="U117" s="131">
        <f t="shared" si="40"/>
        <v>2</v>
      </c>
      <c r="V117" s="131">
        <f t="shared" ca="1" si="41"/>
        <v>0</v>
      </c>
      <c r="W117" s="131" t="str">
        <f t="shared" ca="1" si="42"/>
        <v>CUMPLIDA</v>
      </c>
      <c r="X117" s="881"/>
    </row>
    <row r="118" spans="1:24" ht="24.75" customHeight="1">
      <c r="A118" s="68" t="s">
        <v>29</v>
      </c>
      <c r="B118" s="68"/>
      <c r="C118" s="69"/>
      <c r="D118" s="68"/>
      <c r="E118" s="68"/>
      <c r="F118" s="70"/>
      <c r="G118" s="70"/>
      <c r="H118" s="70"/>
      <c r="I118" s="93"/>
      <c r="J118" s="93"/>
      <c r="K118" s="72"/>
      <c r="L118" s="73"/>
      <c r="M118" s="73"/>
      <c r="N118" s="74"/>
      <c r="O118" s="72"/>
      <c r="P118" s="72"/>
      <c r="Q118" s="56"/>
      <c r="R118" s="73"/>
      <c r="S118" s="73"/>
      <c r="T118" s="82"/>
      <c r="U118" s="73"/>
      <c r="V118" s="73"/>
      <c r="W118" s="73"/>
      <c r="X118" s="75"/>
    </row>
    <row r="119" spans="1:24" ht="84" customHeight="1">
      <c r="A119" s="865">
        <v>1</v>
      </c>
      <c r="B119" s="858" t="s">
        <v>30</v>
      </c>
      <c r="C119" s="858" t="s">
        <v>31</v>
      </c>
      <c r="D119" s="858" t="s">
        <v>32</v>
      </c>
      <c r="E119" s="858" t="s">
        <v>33</v>
      </c>
      <c r="F119" s="80" t="s">
        <v>34</v>
      </c>
      <c r="G119" s="76" t="s">
        <v>35</v>
      </c>
      <c r="H119" s="76">
        <v>1</v>
      </c>
      <c r="I119" s="77">
        <f>DEFINITIVO!I295</f>
        <v>42522</v>
      </c>
      <c r="J119" s="77">
        <f>DEFINITIVO!J295</f>
        <v>42887</v>
      </c>
      <c r="K119" s="78">
        <f t="shared" ref="K119:K164" si="43">(+J119-I119)/7</f>
        <v>52.142857142857146</v>
      </c>
      <c r="L119" s="131" t="s">
        <v>1100</v>
      </c>
      <c r="M119" s="131">
        <f>DEFINITIVO!M295</f>
        <v>1</v>
      </c>
      <c r="N119" s="79">
        <f t="shared" ref="N119:N138" si="44">IF(M119/H119&gt;1,1,+M119/H119)</f>
        <v>1</v>
      </c>
      <c r="O119" s="78">
        <f t="shared" ref="O119:O137" si="45">+K119*N119</f>
        <v>52.142857142857146</v>
      </c>
      <c r="P119" s="78" t="e">
        <f>IF(J119&lt;=#REF!,O119,0)</f>
        <v>#REF!</v>
      </c>
      <c r="Q119" s="78" t="e">
        <f>IF(#REF!&gt;=J119,K119,0)</f>
        <v>#REF!</v>
      </c>
      <c r="R119" s="131"/>
      <c r="S119" s="131"/>
      <c r="T119" s="82" t="str">
        <f>DEFINITIVO!T295</f>
        <v>PLAN VIGENCIA 2014
Se  expidió  la Resolución 5228 del 14 de diciembre de  2016 donde se  establecieron  condiciones y características de seguridad.</v>
      </c>
      <c r="U119" s="131">
        <f t="shared" ref="U119:U166" si="46">IF(N119=100%,2,0)</f>
        <v>2</v>
      </c>
      <c r="V119" s="131">
        <f t="shared" ref="V119:V166" ca="1" si="47">IF(J119&lt;$T$2,0,1)</f>
        <v>0</v>
      </c>
      <c r="W119" s="131" t="str">
        <f t="shared" ref="W119:W164" ca="1" si="48">IF(U119+V119&gt;1,"CUMPLIDA",IF(V119=1,"EN TERMINO","VENCIDA"))</f>
        <v>CUMPLIDA</v>
      </c>
      <c r="X119" s="881" t="str">
        <f ca="1">IF(W119&amp;W120="CUMPLIDA","CUMPLIDA",IF(OR(W119="VENCIDA",W120="VENCIDA"),"VENCIDA",IF(U119+U120=4,"CUMPLIDA","EN TERMINO")))</f>
        <v>CUMPLIDA</v>
      </c>
    </row>
    <row r="120" spans="1:24" ht="204">
      <c r="A120" s="865"/>
      <c r="B120" s="858"/>
      <c r="C120" s="858"/>
      <c r="D120" s="858"/>
      <c r="E120" s="858"/>
      <c r="F120" s="80" t="s">
        <v>37</v>
      </c>
      <c r="G120" s="76" t="s">
        <v>38</v>
      </c>
      <c r="H120" s="76">
        <v>1</v>
      </c>
      <c r="I120" s="77">
        <f>DEFINITIVO!I296</f>
        <v>42522</v>
      </c>
      <c r="J120" s="77">
        <f>DEFINITIVO!J296</f>
        <v>42735</v>
      </c>
      <c r="K120" s="78">
        <f t="shared" si="43"/>
        <v>30.428571428571427</v>
      </c>
      <c r="L120" s="131" t="s">
        <v>1100</v>
      </c>
      <c r="M120" s="164">
        <f>DEFINITIVO!M296</f>
        <v>1</v>
      </c>
      <c r="N120" s="79">
        <f t="shared" si="44"/>
        <v>1</v>
      </c>
      <c r="O120" s="78">
        <f t="shared" si="45"/>
        <v>30.428571428571427</v>
      </c>
      <c r="P120" s="78" t="e">
        <f>IF(J120&lt;=#REF!,O120,0)</f>
        <v>#REF!</v>
      </c>
      <c r="Q120" s="78" t="e">
        <f>IF(#REF!&gt;=J120,K120,0)</f>
        <v>#REF!</v>
      </c>
      <c r="R120" s="131"/>
      <c r="S120" s="131"/>
      <c r="T120" s="82" t="str">
        <f>DEFINITIVO!T296</f>
        <v>PLAN VIGENCIA 2014
Se expidió la circular MT 20164210114283 de fecha 18 de julio de 2016 dirigida a todos los funcionarios y contratistas de la Subdirección de Tránsito.</v>
      </c>
      <c r="U120" s="131">
        <f t="shared" si="46"/>
        <v>2</v>
      </c>
      <c r="V120" s="131">
        <f t="shared" ca="1" si="47"/>
        <v>0</v>
      </c>
      <c r="W120" s="131" t="str">
        <f t="shared" ca="1" si="48"/>
        <v>CUMPLIDA</v>
      </c>
      <c r="X120" s="881"/>
    </row>
    <row r="121" spans="1:24" ht="353.25" customHeight="1">
      <c r="A121" s="865">
        <v>2</v>
      </c>
      <c r="B121" s="866" t="s">
        <v>40</v>
      </c>
      <c r="C121" s="866" t="s">
        <v>31</v>
      </c>
      <c r="D121" s="866" t="s">
        <v>41</v>
      </c>
      <c r="E121" s="867" t="s">
        <v>42</v>
      </c>
      <c r="F121" s="134" t="s">
        <v>43</v>
      </c>
      <c r="G121" s="89" t="s">
        <v>44</v>
      </c>
      <c r="H121" s="89">
        <v>2</v>
      </c>
      <c r="I121" s="77">
        <f>DEFINITIVO!I297</f>
        <v>42522</v>
      </c>
      <c r="J121" s="77">
        <f>DEFINITIVO!J297</f>
        <v>42735</v>
      </c>
      <c r="K121" s="78">
        <f t="shared" si="43"/>
        <v>30.428571428571427</v>
      </c>
      <c r="L121" s="131" t="s">
        <v>1100</v>
      </c>
      <c r="M121" s="164">
        <f>DEFINITIVO!M297</f>
        <v>2</v>
      </c>
      <c r="N121" s="79">
        <f t="shared" si="44"/>
        <v>1</v>
      </c>
      <c r="O121" s="78">
        <f t="shared" si="45"/>
        <v>30.428571428571427</v>
      </c>
      <c r="P121" s="78" t="e">
        <f>IF(J121&lt;=#REF!,O121,0)</f>
        <v>#REF!</v>
      </c>
      <c r="Q121" s="78" t="e">
        <f>IF(#REF!&gt;=J121,K121,0)</f>
        <v>#REF!</v>
      </c>
      <c r="R121" s="131"/>
      <c r="S121" s="131"/>
      <c r="T121" s="82" t="str">
        <f>DEFINITIVO!T297</f>
        <v>PLAN VIGENCIA 2014
Se estructuraron los formatos de verificación de requisitos para la habilitación de empresas de Transporte de Carga y Especial y se está adelantando el proceso de actualización del sistema DARUMA.</v>
      </c>
      <c r="U121" s="131">
        <f t="shared" si="46"/>
        <v>2</v>
      </c>
      <c r="V121" s="131">
        <f t="shared" ca="1" si="47"/>
        <v>0</v>
      </c>
      <c r="W121" s="131" t="str">
        <f t="shared" ca="1" si="48"/>
        <v>CUMPLIDA</v>
      </c>
      <c r="X121" s="881" t="str">
        <f ca="1">IF(W121&amp;W122="CUMPLIDA","CUMPLIDA",IF(OR(W121="VENCIDA",W122="VENCIDA"),"VENCIDA",IF(U121+U122=4,"CUMPLIDA","EN TERMINO")))</f>
        <v>CUMPLIDA</v>
      </c>
    </row>
    <row r="122" spans="1:24" ht="90" customHeight="1">
      <c r="A122" s="865"/>
      <c r="B122" s="866"/>
      <c r="C122" s="866"/>
      <c r="D122" s="866"/>
      <c r="E122" s="858"/>
      <c r="F122" s="134" t="s">
        <v>45</v>
      </c>
      <c r="G122" s="89" t="s">
        <v>46</v>
      </c>
      <c r="H122" s="89">
        <v>1</v>
      </c>
      <c r="I122" s="77">
        <f>DEFINITIVO!I298</f>
        <v>42552</v>
      </c>
      <c r="J122" s="77">
        <f>DEFINITIVO!J298</f>
        <v>42735</v>
      </c>
      <c r="K122" s="78">
        <f t="shared" si="43"/>
        <v>26.142857142857142</v>
      </c>
      <c r="L122" s="131" t="s">
        <v>1100</v>
      </c>
      <c r="M122" s="164">
        <f>DEFINITIVO!M298</f>
        <v>1</v>
      </c>
      <c r="N122" s="79">
        <f t="shared" si="44"/>
        <v>1</v>
      </c>
      <c r="O122" s="78">
        <f t="shared" si="45"/>
        <v>26.142857142857142</v>
      </c>
      <c r="P122" s="78" t="e">
        <f>IF(J122&lt;=#REF!,O122,0)</f>
        <v>#REF!</v>
      </c>
      <c r="Q122" s="78" t="e">
        <f>IF(#REF!&gt;=J122,K122,0)</f>
        <v>#REF!</v>
      </c>
      <c r="R122" s="131"/>
      <c r="S122" s="131"/>
      <c r="T122" s="82" t="str">
        <f>DEFINITIVO!T298</f>
        <v>PLAN VIGENCIA 2014
Se expidió la circular MT20174100095753 del 22 de junio de 2017, dirigida a los Directores Territoriales.</v>
      </c>
      <c r="U122" s="131">
        <f t="shared" si="46"/>
        <v>2</v>
      </c>
      <c r="V122" s="131">
        <f t="shared" ca="1" si="47"/>
        <v>0</v>
      </c>
      <c r="W122" s="131" t="str">
        <f t="shared" ca="1" si="48"/>
        <v>CUMPLIDA</v>
      </c>
      <c r="X122" s="881"/>
    </row>
    <row r="123" spans="1:24" ht="312">
      <c r="A123" s="129">
        <v>4</v>
      </c>
      <c r="B123" s="91" t="s">
        <v>47</v>
      </c>
      <c r="C123" s="130" t="s">
        <v>48</v>
      </c>
      <c r="D123" s="130" t="s">
        <v>49</v>
      </c>
      <c r="E123" s="137" t="s">
        <v>50</v>
      </c>
      <c r="F123" s="137" t="s">
        <v>51</v>
      </c>
      <c r="G123" s="81" t="s">
        <v>52</v>
      </c>
      <c r="H123" s="81">
        <v>1</v>
      </c>
      <c r="I123" s="77">
        <f>DEFINITIVO!I299</f>
        <v>42401</v>
      </c>
      <c r="J123" s="77">
        <f>DEFINITIVO!J299</f>
        <v>42735</v>
      </c>
      <c r="K123" s="78">
        <f t="shared" si="43"/>
        <v>47.714285714285715</v>
      </c>
      <c r="L123" s="131" t="s">
        <v>1100</v>
      </c>
      <c r="M123" s="164">
        <f>DEFINITIVO!M299</f>
        <v>1</v>
      </c>
      <c r="N123" s="79">
        <f t="shared" si="44"/>
        <v>1</v>
      </c>
      <c r="O123" s="78">
        <f t="shared" si="45"/>
        <v>47.714285714285715</v>
      </c>
      <c r="P123" s="78" t="e">
        <f>IF(J123&lt;=#REF!,O123,0)</f>
        <v>#REF!</v>
      </c>
      <c r="Q123" s="78" t="e">
        <f>IF(#REF!&gt;=J123,K123,0)</f>
        <v>#REF!</v>
      </c>
      <c r="R123" s="131"/>
      <c r="S123" s="131"/>
      <c r="T123" s="82" t="str">
        <f>DEFINITIVO!T299</f>
        <v>PLAN VIGENCIA 2014
Documento de protocolo para estudios particulares previos a la autorización de la desintegración de vehículo elaborado.</v>
      </c>
      <c r="U123" s="131">
        <f t="shared" si="46"/>
        <v>2</v>
      </c>
      <c r="V123" s="131">
        <f t="shared" ca="1" si="47"/>
        <v>0</v>
      </c>
      <c r="W123" s="131" t="str">
        <f t="shared" ca="1" si="48"/>
        <v>CUMPLIDA</v>
      </c>
      <c r="X123" s="131" t="str">
        <f ca="1">IF(W123="CUMPLIDA","CUMPLIDA",IF(W123="EN TERMINO","EN TERMINO","VENCIDA"))</f>
        <v>CUMPLIDA</v>
      </c>
    </row>
    <row r="124" spans="1:24" ht="409.5">
      <c r="A124" s="129">
        <v>6</v>
      </c>
      <c r="B124" s="130" t="s">
        <v>53</v>
      </c>
      <c r="C124" s="130" t="s">
        <v>31</v>
      </c>
      <c r="D124" s="130" t="s">
        <v>567</v>
      </c>
      <c r="E124" s="137" t="s">
        <v>568</v>
      </c>
      <c r="F124" s="137" t="s">
        <v>569</v>
      </c>
      <c r="G124" s="81" t="s">
        <v>570</v>
      </c>
      <c r="H124" s="81">
        <v>2</v>
      </c>
      <c r="I124" s="77">
        <f>DEFINITIVO!I300</f>
        <v>42604</v>
      </c>
      <c r="J124" s="77">
        <f>DEFINITIVO!J300</f>
        <v>42969</v>
      </c>
      <c r="K124" s="78">
        <f t="shared" si="43"/>
        <v>52.142857142857146</v>
      </c>
      <c r="L124" s="131" t="s">
        <v>1100</v>
      </c>
      <c r="M124" s="164">
        <f>DEFINITIVO!M300</f>
        <v>2</v>
      </c>
      <c r="N124" s="79">
        <f t="shared" si="44"/>
        <v>1</v>
      </c>
      <c r="O124" s="78">
        <f t="shared" si="45"/>
        <v>52.142857142857146</v>
      </c>
      <c r="P124" s="78" t="e">
        <f>IF(J124&lt;=#REF!,O124,0)</f>
        <v>#REF!</v>
      </c>
      <c r="Q124" s="78" t="e">
        <f>IF(#REF!&gt;=J124,K124,0)</f>
        <v>#REF!</v>
      </c>
      <c r="R124" s="131"/>
      <c r="S124" s="131"/>
      <c r="T124" s="82" t="str">
        <f>DEFINITIVO!T300</f>
        <v xml:space="preserve">AUDITORIA VIGENCIA 2014
Frente a este hallazgo, igualmente se reitera lo dicho a la Contraloría General de la República en septiembre de 2015, en cuanto a que los fundamentos y justificación de la celebración del Convenio referido se encuentran, además del Conpes 3759 de agosto de 2013, en la Constitución y en el Plan Nacional de Desarrollo 2010-2014, reiterados en los lineamientos de política para la modernización del transporte automotor de carga, incluidos en el Observatorio de Transporte de Carga por Carretera.
                                                                                                                                                                                                                                                                                                          Se ha venido trabajando para el mejoramiento del programa y su convenio con el FNA en donde se desarrollo un documento en el cual se explica el paso a paso de las actividades a realizar y la ejecución de recursos  en la formalización con el objetivo de materializar el mejoramiento de las circunstancias de los propietarios de vehículos de carga. Se hicieron 2 modificaciones al convenio  No 243  de 27 febrero de 2017 y la modificación al convenio No 243 de 2014  -03 de 2016 . 
</v>
      </c>
      <c r="U124" s="131">
        <f t="shared" si="46"/>
        <v>2</v>
      </c>
      <c r="V124" s="131">
        <f t="shared" ca="1" si="47"/>
        <v>0</v>
      </c>
      <c r="W124" s="131" t="str">
        <f t="shared" ca="1" si="48"/>
        <v>CUMPLIDA</v>
      </c>
      <c r="X124" s="131" t="str">
        <f ca="1">IF(W124="CUMPLIDA","CUMPLIDA",IF(W124="EN TERMINO","EN TERMINO","VENCIDA"))</f>
        <v>CUMPLIDA</v>
      </c>
    </row>
    <row r="125" spans="1:24" ht="408">
      <c r="A125" s="865">
        <v>8</v>
      </c>
      <c r="B125" s="858" t="s">
        <v>60</v>
      </c>
      <c r="C125" s="858" t="s">
        <v>48</v>
      </c>
      <c r="D125" s="130" t="s">
        <v>61</v>
      </c>
      <c r="E125" s="80" t="s">
        <v>62</v>
      </c>
      <c r="F125" s="80" t="s">
        <v>63</v>
      </c>
      <c r="G125" s="76" t="s">
        <v>64</v>
      </c>
      <c r="H125" s="76">
        <v>1</v>
      </c>
      <c r="I125" s="77">
        <f>DEFINITIVO!I302</f>
        <v>42522</v>
      </c>
      <c r="J125" s="77">
        <f>DEFINITIVO!J302</f>
        <v>42643</v>
      </c>
      <c r="K125" s="78">
        <f t="shared" si="43"/>
        <v>17.285714285714285</v>
      </c>
      <c r="L125" s="131" t="s">
        <v>1100</v>
      </c>
      <c r="M125" s="131">
        <f>DEFINITIVO!M302</f>
        <v>1</v>
      </c>
      <c r="N125" s="79">
        <f t="shared" si="44"/>
        <v>1</v>
      </c>
      <c r="O125" s="78">
        <f t="shared" si="45"/>
        <v>17.285714285714285</v>
      </c>
      <c r="P125" s="78" t="e">
        <f>IF(J125&lt;=#REF!,O125,0)</f>
        <v>#REF!</v>
      </c>
      <c r="Q125" s="78" t="e">
        <f>IF(#REF!&gt;=J125,K125,0)</f>
        <v>#REF!</v>
      </c>
      <c r="R125" s="131"/>
      <c r="S125" s="131"/>
      <c r="T125" s="82" t="str">
        <f>DEFINITIVO!T302</f>
        <v>PLAN VIGENCIA 2014
El Ministerio de Transporte en su plan de mejoramiento estableció como acción de mejora:  Recopilar todos los informes, actas de reuniones, actas de seguimiento, documentos técnicos para demostrar la trazabilidad y la gestión realizada durante los 3 años. Recopilar todos los informes, actas de reuniones, actas de seguimiento, documentos técnicos para demostrar la trazabilidad y la gestión realizada durante los 3 años. 
en &gt;Cumplimiento  de lo establecido presentó documento que contiene: 
" PLAN VIGENCIA 2014
1. Ficha del proyecto de inversión CICOTT
1.1. Justificación SINITT como parte del CICOTT.
1.2. Contratos/proyectos que se derivan del CICOTT.
2. CICOTT 2015
2.1. Presupuesto vigencia 2015.
2.2. Proyectos 2015
2.3. Anexo I: actas de reuniones y listas de asistencia. Decreto 2060 de 22 de octubre de 2015 y Resolución 4303 de 23 de octubre de 2015.
3. CICOTT 2016
3.1. Presupuesto vigencia 2016.
3.2. Proyectos 2016
3.3. Anexo II: actas de reuniones y listas de asistencia.
4. CICOTT 2017
4.1. Presupuesto vigencia 2017.
4.2. Proyectos propuestos 2017."</v>
      </c>
      <c r="U125" s="131">
        <f t="shared" si="46"/>
        <v>2</v>
      </c>
      <c r="V125" s="131">
        <f t="shared" ca="1" si="47"/>
        <v>0</v>
      </c>
      <c r="W125" s="131" t="str">
        <f t="shared" ca="1" si="48"/>
        <v>CUMPLIDA</v>
      </c>
      <c r="X125" s="881" t="str">
        <f ca="1">IF(W125&amp;W126&amp;W127&amp;W128&amp;W129&amp;W130="CUMPLIDA","CUMPLIDA",IF(OR(W125="VENCIDA",W126="VENCIDA",W127="VENCIDA",W128="VENCIDA",W129="VENCIDA",W130="VENCIDA"),"VENCIDA",IF(U125+U126+U127+U128+U129+U130=12,"CUMPLIDA","EN TERMINO")))</f>
        <v>CUMPLIDA</v>
      </c>
    </row>
    <row r="126" spans="1:24" ht="409.5">
      <c r="A126" s="865"/>
      <c r="B126" s="858"/>
      <c r="C126" s="858"/>
      <c r="D126" s="130" t="s">
        <v>65</v>
      </c>
      <c r="E126" s="130" t="s">
        <v>66</v>
      </c>
      <c r="F126" s="130" t="s">
        <v>67</v>
      </c>
      <c r="G126" s="129" t="s">
        <v>68</v>
      </c>
      <c r="H126" s="129">
        <v>2</v>
      </c>
      <c r="I126" s="77">
        <f>DEFINITIVO!I303</f>
        <v>42735</v>
      </c>
      <c r="J126" s="77">
        <f>DEFINITIVO!J303</f>
        <v>43100</v>
      </c>
      <c r="K126" s="78">
        <f t="shared" si="43"/>
        <v>52.142857142857146</v>
      </c>
      <c r="L126" s="131" t="s">
        <v>1100</v>
      </c>
      <c r="M126" s="164">
        <f>DEFINITIVO!M303</f>
        <v>2</v>
      </c>
      <c r="N126" s="79">
        <f t="shared" si="44"/>
        <v>1</v>
      </c>
      <c r="O126" s="78">
        <f t="shared" si="45"/>
        <v>52.142857142857146</v>
      </c>
      <c r="P126" s="78" t="e">
        <f>IF(J126&lt;=#REF!,O126,0)</f>
        <v>#REF!</v>
      </c>
      <c r="Q126" s="78" t="e">
        <f>IF(#REF!&gt;=J126,K126,0)</f>
        <v>#REF!</v>
      </c>
      <c r="R126" s="131"/>
      <c r="S126" s="131"/>
      <c r="T126" s="82" t="str">
        <f>DEFINITIVO!T303</f>
        <v>PLAN VIGENCIA 2014
CUMPLIDA. Los Organismos de Tránsito vienen adelantando la migración de Información de los registros de forma simultanea y progresiva a la entrada en operación de los Registros. Así mismo se viene adelantando la migración de los registros de las Empresas Municipales de Taxi para la implementación de la Planilla Única de Viaje Ocasional Electrónica. Cabe resaltar que la migración de los datos reportados por los Organismos de Tránsito es un proceso dinámico y cerrarlo es de imposible cumplimiento.</v>
      </c>
      <c r="U126" s="131">
        <f t="shared" si="46"/>
        <v>2</v>
      </c>
      <c r="V126" s="131">
        <f t="shared" ca="1" si="47"/>
        <v>0</v>
      </c>
      <c r="W126" s="131" t="str">
        <f t="shared" ca="1" si="48"/>
        <v>CUMPLIDA</v>
      </c>
      <c r="X126" s="881"/>
    </row>
    <row r="127" spans="1:24" ht="228">
      <c r="A127" s="865"/>
      <c r="B127" s="858"/>
      <c r="C127" s="858"/>
      <c r="D127" s="858" t="s">
        <v>69</v>
      </c>
      <c r="E127" s="80" t="s">
        <v>70</v>
      </c>
      <c r="F127" s="80" t="s">
        <v>71</v>
      </c>
      <c r="G127" s="76" t="s">
        <v>72</v>
      </c>
      <c r="H127" s="76">
        <v>7</v>
      </c>
      <c r="I127" s="77">
        <f>DEFINITIVO!I304</f>
        <v>42370</v>
      </c>
      <c r="J127" s="77">
        <f>DEFINITIVO!J304</f>
        <v>42735</v>
      </c>
      <c r="K127" s="78">
        <f t="shared" si="43"/>
        <v>52.142857142857146</v>
      </c>
      <c r="L127" s="131" t="s">
        <v>59</v>
      </c>
      <c r="M127" s="164">
        <f>DEFINITIVO!M304</f>
        <v>7</v>
      </c>
      <c r="N127" s="79">
        <f t="shared" si="44"/>
        <v>1</v>
      </c>
      <c r="O127" s="78">
        <f t="shared" si="45"/>
        <v>52.142857142857146</v>
      </c>
      <c r="P127" s="78" t="e">
        <f>IF(J127&lt;=#REF!,O127,0)</f>
        <v>#REF!</v>
      </c>
      <c r="Q127" s="78" t="e">
        <f>IF(#REF!&gt;=J127,K127,0)</f>
        <v>#REF!</v>
      </c>
      <c r="R127" s="131"/>
      <c r="S127" s="131"/>
      <c r="T127" s="82" t="str">
        <f>DEFINITIVO!T304</f>
        <v>PLAN VIGENCIA 2014
Se aprobó el  Plan Vial Departamental - PVD del Guaviare  mediante radicado No.20165000319031 y el de Antioquia con el Radicado 201650003892816 , se  cuenta en la actualidad con  el 100% de los Planes Viales Departamentales.</v>
      </c>
      <c r="U127" s="131">
        <f t="shared" si="46"/>
        <v>2</v>
      </c>
      <c r="V127" s="131">
        <f t="shared" ca="1" si="47"/>
        <v>0</v>
      </c>
      <c r="W127" s="131" t="str">
        <f t="shared" ca="1" si="48"/>
        <v>CUMPLIDA</v>
      </c>
      <c r="X127" s="881"/>
    </row>
    <row r="128" spans="1:24" ht="156.75" customHeight="1">
      <c r="A128" s="865"/>
      <c r="B128" s="858"/>
      <c r="C128" s="858"/>
      <c r="D128" s="858"/>
      <c r="E128" s="80" t="s">
        <v>70</v>
      </c>
      <c r="F128" s="80" t="s">
        <v>73</v>
      </c>
      <c r="G128" s="76" t="s">
        <v>74</v>
      </c>
      <c r="H128" s="76">
        <v>2</v>
      </c>
      <c r="I128" s="77">
        <f>DEFINITIVO!I305</f>
        <v>42401</v>
      </c>
      <c r="J128" s="77">
        <f>DEFINITIVO!J305</f>
        <v>42735</v>
      </c>
      <c r="K128" s="78">
        <f t="shared" si="43"/>
        <v>47.714285714285715</v>
      </c>
      <c r="L128" s="131" t="s">
        <v>59</v>
      </c>
      <c r="M128" s="164">
        <f>DEFINITIVO!M305</f>
        <v>2</v>
      </c>
      <c r="N128" s="79">
        <f t="shared" si="44"/>
        <v>1</v>
      </c>
      <c r="O128" s="78">
        <f t="shared" si="45"/>
        <v>47.714285714285715</v>
      </c>
      <c r="P128" s="78" t="e">
        <f>IF(J128&lt;=#REF!,O128,0)</f>
        <v>#REF!</v>
      </c>
      <c r="Q128" s="78" t="e">
        <f>IF(#REF!&gt;=J128,K128,0)</f>
        <v>#REF!</v>
      </c>
      <c r="R128" s="131"/>
      <c r="S128" s="131"/>
      <c r="T128" s="82" t="str">
        <f>DEFINITIVO!T305</f>
        <v>PLAN VIGENCIA 2014
La metodología de planes viales ya se tiene formulada, en cuanto a la  implementación se hará mediante resolución, la cual se encuentra en revisión por parte de la Oficina Asesora Jurídica del Ministerio de Transporte, la cual fue remitida pendiente el memorando No. 20165000250193, del 2 de noviembre de 2016.</v>
      </c>
      <c r="U128" s="131">
        <f t="shared" si="46"/>
        <v>2</v>
      </c>
      <c r="V128" s="131">
        <f t="shared" ca="1" si="47"/>
        <v>0</v>
      </c>
      <c r="W128" s="131" t="str">
        <f t="shared" ca="1" si="48"/>
        <v>CUMPLIDA</v>
      </c>
      <c r="X128" s="881"/>
    </row>
    <row r="129" spans="1:24" ht="126.75" customHeight="1">
      <c r="A129" s="865"/>
      <c r="B129" s="858"/>
      <c r="C129" s="858"/>
      <c r="D129" s="858"/>
      <c r="E129" s="80" t="s">
        <v>70</v>
      </c>
      <c r="F129" s="80" t="s">
        <v>75</v>
      </c>
      <c r="G129" s="76" t="s">
        <v>76</v>
      </c>
      <c r="H129" s="76">
        <v>1</v>
      </c>
      <c r="I129" s="77">
        <f>DEFINITIVO!I306</f>
        <v>42522</v>
      </c>
      <c r="J129" s="77">
        <f>DEFINITIVO!J306</f>
        <v>42886</v>
      </c>
      <c r="K129" s="78">
        <f t="shared" si="43"/>
        <v>52</v>
      </c>
      <c r="L129" s="131" t="s">
        <v>59</v>
      </c>
      <c r="M129" s="164">
        <f>DEFINITIVO!M306</f>
        <v>1</v>
      </c>
      <c r="N129" s="79">
        <f t="shared" si="44"/>
        <v>1</v>
      </c>
      <c r="O129" s="78">
        <f t="shared" si="45"/>
        <v>52</v>
      </c>
      <c r="P129" s="78" t="e">
        <f>IF(J129&lt;=#REF!,O129,0)</f>
        <v>#REF!</v>
      </c>
      <c r="Q129" s="78" t="e">
        <f>IF(#REF!&gt;=J129,K129,0)</f>
        <v>#REF!</v>
      </c>
      <c r="R129" s="131"/>
      <c r="S129" s="131"/>
      <c r="T129" s="82" t="str">
        <f>DEFINITIVO!T306</f>
        <v xml:space="preserve">PLAN VIGENCIA 2014
Se elaboro propuesta de documento COMPES  - " POLÍTICA POR LA CUAL SE ADOPTA LA SEGUNDA ETAPA DEL PROGRAMA PLAN VIAL REGIONAL - PVR, Y LA METODOLOGÍA PARA FORMULAR PLANES VIALES REGIONALES DE INFRAESTRUCTURA INTERMODAL DE TRANSPORTE" </v>
      </c>
      <c r="U129" s="131">
        <f t="shared" si="46"/>
        <v>2</v>
      </c>
      <c r="V129" s="131">
        <f t="shared" ca="1" si="47"/>
        <v>0</v>
      </c>
      <c r="W129" s="131" t="str">
        <f t="shared" ca="1" si="48"/>
        <v>CUMPLIDA</v>
      </c>
      <c r="X129" s="881"/>
    </row>
    <row r="130" spans="1:24" ht="72">
      <c r="A130" s="865"/>
      <c r="B130" s="858"/>
      <c r="C130" s="858"/>
      <c r="D130" s="130" t="s">
        <v>77</v>
      </c>
      <c r="E130" s="137" t="s">
        <v>78</v>
      </c>
      <c r="F130" s="137" t="s">
        <v>79</v>
      </c>
      <c r="G130" s="81" t="s">
        <v>80</v>
      </c>
      <c r="H130" s="81">
        <v>4</v>
      </c>
      <c r="I130" s="77">
        <f>DEFINITIVO!I307</f>
        <v>42505</v>
      </c>
      <c r="J130" s="77">
        <f>DEFINITIVO!J307</f>
        <v>42760</v>
      </c>
      <c r="K130" s="78">
        <f t="shared" si="43"/>
        <v>36.428571428571431</v>
      </c>
      <c r="L130" s="131" t="s">
        <v>81</v>
      </c>
      <c r="M130" s="164">
        <f>DEFINITIVO!M307</f>
        <v>4</v>
      </c>
      <c r="N130" s="79">
        <f t="shared" si="44"/>
        <v>1</v>
      </c>
      <c r="O130" s="78">
        <f t="shared" si="45"/>
        <v>36.428571428571431</v>
      </c>
      <c r="P130" s="78" t="e">
        <f>IF(J130&lt;=#REF!,O130,0)</f>
        <v>#REF!</v>
      </c>
      <c r="Q130" s="78" t="e">
        <f>IF(#REF!&gt;=J130,K130,0)</f>
        <v>#REF!</v>
      </c>
      <c r="R130" s="131"/>
      <c r="S130" s="131"/>
      <c r="T130" s="82" t="str">
        <f>DEFINITIVO!T307</f>
        <v>PLAN VIGENCIA 2014
Se han presentado de manera oportuna en cumplimiento del informe de procesos del Sistema de Gestión de Calidad.</v>
      </c>
      <c r="U130" s="131">
        <f t="shared" si="46"/>
        <v>2</v>
      </c>
      <c r="V130" s="131">
        <f t="shared" ca="1" si="47"/>
        <v>0</v>
      </c>
      <c r="W130" s="131" t="str">
        <f t="shared" ca="1" si="48"/>
        <v>CUMPLIDA</v>
      </c>
      <c r="X130" s="898"/>
    </row>
    <row r="131" spans="1:24" ht="84">
      <c r="A131" s="868">
        <v>10</v>
      </c>
      <c r="B131" s="899" t="s">
        <v>87</v>
      </c>
      <c r="C131" s="870" t="s">
        <v>31</v>
      </c>
      <c r="D131" s="870" t="s">
        <v>88</v>
      </c>
      <c r="E131" s="859" t="s">
        <v>89</v>
      </c>
      <c r="F131" s="859" t="s">
        <v>820</v>
      </c>
      <c r="G131" s="121" t="s">
        <v>935</v>
      </c>
      <c r="H131" s="4">
        <v>1</v>
      </c>
      <c r="I131" s="77">
        <f>DEFINITIVO!I309</f>
        <v>43003</v>
      </c>
      <c r="J131" s="77">
        <f>DEFINITIVO!J309</f>
        <v>43267</v>
      </c>
      <c r="K131" s="78">
        <f t="shared" si="43"/>
        <v>37.714285714285715</v>
      </c>
      <c r="L131" s="131" t="s">
        <v>1100</v>
      </c>
      <c r="M131" s="131">
        <f>DEFINITIVO!M309</f>
        <v>1</v>
      </c>
      <c r="N131" s="79">
        <f t="shared" si="44"/>
        <v>1</v>
      </c>
      <c r="O131" s="78">
        <f t="shared" si="45"/>
        <v>37.714285714285715</v>
      </c>
      <c r="P131" s="78" t="e">
        <f>IF(J131&lt;=#REF!,O131,0)</f>
        <v>#REF!</v>
      </c>
      <c r="Q131" s="78" t="e">
        <f>IF(#REF!&gt;=J131,K131,0)</f>
        <v>#REF!</v>
      </c>
      <c r="R131" s="131"/>
      <c r="S131" s="131"/>
      <c r="T131" s="862" t="str">
        <f>DEFINITIVO!T309</f>
        <v xml:space="preserve">PLAN VIGENCIA 2014
Actividades a desarrollar durante el año 2017,  que guardan total concordancia con las actividades que habían sido planteadas para definir la Fase 2 de la arquitectura del SINITT: 
- Definir la fase 2 de la arquitectura del SINITT  
-Articulación del SINITT según el diccionario de datos en aras de realizar SigDatos (SIGBIG)
- Diagnóstico para el modulo del SIGMAPAS basado en la ISO 14813 y el TC 211 de la ISO .
- Levantamiento de información para el plan maestro ITS en el marco del plan de Tecnologías y comunicaciones.
- Fortalecimiento de la estrategia gobierno en línea del Ministerio de Transporte.
De acuerdo al memorando No. MT20173000257841 se  solicitó a la Contraloría General de la Republica  la modificación de las actividades del Plan de Mejoramiento, respecto al hallazgo 10 de 2014.
6 Actas de trabajo Sectorial. Se actualiza de acuerdo al correo electrónico del 29-12-2017)                                                                                           Se finaliza el documento de SIGMAPAS E ITS en el primer semestre de 2018                                                                      </v>
      </c>
      <c r="U131" s="131">
        <f t="shared" si="46"/>
        <v>2</v>
      </c>
      <c r="V131" s="131">
        <f t="shared" ca="1" si="47"/>
        <v>0</v>
      </c>
      <c r="W131" s="131" t="str">
        <f t="shared" ca="1" si="48"/>
        <v>CUMPLIDA</v>
      </c>
      <c r="X131" s="883" t="str">
        <f ca="1">IF(W131&amp;W132&amp;W133&amp;W134="CUMPLIDA","CUMPLIDA",IF(OR(W131="VENCIDA",W132="VENCIDA",W133="VENCIDA",W134="VENCIDA"),"VENCIDA",IF(U131+U132+U133+U134=8,"CUMPLIDA","EN TERMINO")))</f>
        <v>CUMPLIDA</v>
      </c>
    </row>
    <row r="132" spans="1:24" ht="72">
      <c r="A132" s="880"/>
      <c r="B132" s="900"/>
      <c r="C132" s="874"/>
      <c r="D132" s="874"/>
      <c r="E132" s="860"/>
      <c r="F132" s="860"/>
      <c r="G132" s="121" t="s">
        <v>936</v>
      </c>
      <c r="H132" s="4">
        <v>1</v>
      </c>
      <c r="I132" s="77">
        <f>DEFINITIVO!I310</f>
        <v>43003</v>
      </c>
      <c r="J132" s="77">
        <f>DEFINITIVO!J310</f>
        <v>43267</v>
      </c>
      <c r="K132" s="78">
        <f t="shared" si="43"/>
        <v>37.714285714285715</v>
      </c>
      <c r="L132" s="131" t="s">
        <v>1100</v>
      </c>
      <c r="M132" s="164">
        <f>DEFINITIVO!M310</f>
        <v>1</v>
      </c>
      <c r="N132" s="79">
        <f t="shared" si="44"/>
        <v>1</v>
      </c>
      <c r="O132" s="78">
        <f t="shared" si="45"/>
        <v>37.714285714285715</v>
      </c>
      <c r="P132" s="78" t="e">
        <f>IF(J132&lt;=#REF!,O132,0)</f>
        <v>#REF!</v>
      </c>
      <c r="Q132" s="78" t="e">
        <f>IF(#REF!&gt;=J132,K132,0)</f>
        <v>#REF!</v>
      </c>
      <c r="R132" s="131"/>
      <c r="S132" s="131"/>
      <c r="T132" s="863"/>
      <c r="U132" s="131">
        <f t="shared" si="46"/>
        <v>2</v>
      </c>
      <c r="V132" s="131">
        <f t="shared" ca="1" si="47"/>
        <v>0</v>
      </c>
      <c r="W132" s="131" t="str">
        <f t="shared" ca="1" si="48"/>
        <v>CUMPLIDA</v>
      </c>
      <c r="X132" s="884"/>
    </row>
    <row r="133" spans="1:24" ht="84">
      <c r="A133" s="880"/>
      <c r="B133" s="900"/>
      <c r="C133" s="874"/>
      <c r="D133" s="874"/>
      <c r="E133" s="860"/>
      <c r="F133" s="860"/>
      <c r="G133" s="121" t="s">
        <v>937</v>
      </c>
      <c r="H133" s="4">
        <v>1</v>
      </c>
      <c r="I133" s="77">
        <f>DEFINITIVO!I311</f>
        <v>43003</v>
      </c>
      <c r="J133" s="77">
        <f>DEFINITIVO!J311</f>
        <v>43267</v>
      </c>
      <c r="K133" s="78">
        <f t="shared" si="43"/>
        <v>37.714285714285715</v>
      </c>
      <c r="L133" s="131" t="s">
        <v>1100</v>
      </c>
      <c r="M133" s="164">
        <f>DEFINITIVO!M311</f>
        <v>1</v>
      </c>
      <c r="N133" s="79">
        <f t="shared" si="44"/>
        <v>1</v>
      </c>
      <c r="O133" s="78">
        <f t="shared" si="45"/>
        <v>37.714285714285715</v>
      </c>
      <c r="P133" s="78" t="e">
        <f>IF(J133&lt;=#REF!,O133,0)</f>
        <v>#REF!</v>
      </c>
      <c r="Q133" s="78" t="e">
        <f>IF(#REF!&gt;=J133,K133,0)</f>
        <v>#REF!</v>
      </c>
      <c r="R133" s="131"/>
      <c r="S133" s="131"/>
      <c r="T133" s="863"/>
      <c r="U133" s="131">
        <f t="shared" si="46"/>
        <v>2</v>
      </c>
      <c r="V133" s="131">
        <f t="shared" ca="1" si="47"/>
        <v>0</v>
      </c>
      <c r="W133" s="131" t="str">
        <f t="shared" ca="1" si="48"/>
        <v>CUMPLIDA</v>
      </c>
      <c r="X133" s="884"/>
    </row>
    <row r="134" spans="1:24" ht="156">
      <c r="A134" s="869"/>
      <c r="B134" s="901"/>
      <c r="C134" s="871"/>
      <c r="D134" s="871"/>
      <c r="E134" s="861"/>
      <c r="F134" s="861"/>
      <c r="G134" s="121" t="s">
        <v>938</v>
      </c>
      <c r="H134" s="4">
        <v>6</v>
      </c>
      <c r="I134" s="77">
        <f>DEFINITIVO!I312</f>
        <v>43003</v>
      </c>
      <c r="J134" s="77">
        <f>DEFINITIVO!J312</f>
        <v>43099</v>
      </c>
      <c r="K134" s="78">
        <f t="shared" si="43"/>
        <v>13.714285714285714</v>
      </c>
      <c r="L134" s="131" t="s">
        <v>1100</v>
      </c>
      <c r="M134" s="164">
        <f>DEFINITIVO!M312</f>
        <v>6</v>
      </c>
      <c r="N134" s="79">
        <f t="shared" si="44"/>
        <v>1</v>
      </c>
      <c r="O134" s="78">
        <f t="shared" si="45"/>
        <v>13.714285714285714</v>
      </c>
      <c r="P134" s="78" t="e">
        <f>IF(J134&lt;=#REF!,O134,0)</f>
        <v>#REF!</v>
      </c>
      <c r="Q134" s="78" t="e">
        <f>IF(#REF!&gt;=J134,K134,0)</f>
        <v>#REF!</v>
      </c>
      <c r="R134" s="131"/>
      <c r="S134" s="131"/>
      <c r="T134" s="864"/>
      <c r="U134" s="131">
        <f t="shared" si="46"/>
        <v>2</v>
      </c>
      <c r="V134" s="131">
        <f t="shared" ca="1" si="47"/>
        <v>0</v>
      </c>
      <c r="W134" s="131" t="str">
        <f t="shared" ca="1" si="48"/>
        <v>CUMPLIDA</v>
      </c>
      <c r="X134" s="885"/>
    </row>
    <row r="135" spans="1:24" ht="409.5">
      <c r="A135" s="129">
        <v>12</v>
      </c>
      <c r="B135" s="570" t="s">
        <v>95</v>
      </c>
      <c r="C135" s="130" t="s">
        <v>31</v>
      </c>
      <c r="D135" s="130" t="s">
        <v>96</v>
      </c>
      <c r="E135" s="130" t="s">
        <v>97</v>
      </c>
      <c r="F135" s="130" t="s">
        <v>98</v>
      </c>
      <c r="G135" s="129" t="s">
        <v>99</v>
      </c>
      <c r="H135" s="129">
        <v>1</v>
      </c>
      <c r="I135" s="77">
        <f>DEFINITIVO!I314</f>
        <v>42733</v>
      </c>
      <c r="J135" s="77">
        <f>DEFINITIVO!J314</f>
        <v>43100</v>
      </c>
      <c r="K135" s="78">
        <f t="shared" si="43"/>
        <v>52.428571428571431</v>
      </c>
      <c r="L135" s="131" t="s">
        <v>1100</v>
      </c>
      <c r="M135" s="131">
        <f>DEFINITIVO!M314</f>
        <v>1</v>
      </c>
      <c r="N135" s="79">
        <f t="shared" si="44"/>
        <v>1</v>
      </c>
      <c r="O135" s="78">
        <f t="shared" si="45"/>
        <v>52.428571428571431</v>
      </c>
      <c r="P135" s="78" t="e">
        <f>IF(J135&lt;=#REF!,O135,0)</f>
        <v>#REF!</v>
      </c>
      <c r="Q135" s="78" t="e">
        <f>IF(#REF!&gt;=J135,K135,0)</f>
        <v>#REF!</v>
      </c>
      <c r="R135" s="131"/>
      <c r="S135" s="131"/>
      <c r="T135" s="82" t="str">
        <f>DEFINITIVO!T314</f>
        <v>PLAN VIGENCIA 2014
CUMPLIDA. Se efectúo el análisis de los actos administrativos de actualización de tarifas anuales para atender la visita de los peritos decretada de oficio por el Tribunal de Arbitramento mediante Oficio MT 20174010484541 del 15 de Noviembre de 2017.
El Tribunal de arbitramento declaró en laudo arbitral del 9 de agosto de 2018 la prosperidad de las pretenciones del concesionario, por consecuencia se emitió la resolución 3944 del 6 de septiembre de 2018, por la cual se actualizan las tarifas de los srvicios del registro Unico Nacional de  Transito - RUNT, incluido el valor de $13.700 por concepto de Inscripcion de Persona Natural O Jurìdica, Publica o Privada.</v>
      </c>
      <c r="U135" s="131">
        <f t="shared" si="46"/>
        <v>2</v>
      </c>
      <c r="V135" s="131">
        <f t="shared" ca="1" si="47"/>
        <v>0</v>
      </c>
      <c r="W135" s="131" t="str">
        <f t="shared" ca="1" si="48"/>
        <v>CUMPLIDA</v>
      </c>
      <c r="X135" s="131" t="str">
        <f ca="1">IF(W135="CUMPLIDA","CUMPLIDA",IF(W135="EN TERMINO","EN TERMINO","VENCIDA"))</f>
        <v>CUMPLIDA</v>
      </c>
    </row>
    <row r="136" spans="1:24" ht="324">
      <c r="A136" s="129">
        <v>13</v>
      </c>
      <c r="B136" s="130" t="s">
        <v>100</v>
      </c>
      <c r="C136" s="130" t="s">
        <v>31</v>
      </c>
      <c r="D136" s="130" t="s">
        <v>101</v>
      </c>
      <c r="E136" s="130" t="s">
        <v>618</v>
      </c>
      <c r="F136" s="130" t="s">
        <v>1071</v>
      </c>
      <c r="G136" s="129" t="s">
        <v>102</v>
      </c>
      <c r="H136" s="129">
        <v>1</v>
      </c>
      <c r="I136" s="77">
        <f>DEFINITIVO!I315</f>
        <v>42733</v>
      </c>
      <c r="J136" s="77">
        <f>DEFINITIVO!J315</f>
        <v>42916</v>
      </c>
      <c r="K136" s="78">
        <f t="shared" si="43"/>
        <v>26.142857142857142</v>
      </c>
      <c r="L136" s="131" t="s">
        <v>1100</v>
      </c>
      <c r="M136" s="164">
        <f>DEFINITIVO!M315</f>
        <v>1</v>
      </c>
      <c r="N136" s="79">
        <f t="shared" si="44"/>
        <v>1</v>
      </c>
      <c r="O136" s="78">
        <f t="shared" si="45"/>
        <v>26.142857142857142</v>
      </c>
      <c r="P136" s="78" t="e">
        <f>IF(J136&lt;=#REF!,O136,0)</f>
        <v>#REF!</v>
      </c>
      <c r="Q136" s="78" t="e">
        <f>IF(#REF!&gt;=J136,K136,0)</f>
        <v>#REF!</v>
      </c>
      <c r="R136" s="131"/>
      <c r="S136" s="131"/>
      <c r="T136" s="82" t="str">
        <f>DEFINITIVO!T315</f>
        <v>PLAN VIGENCIA 2014
Con radicado 20174010276871 del 13/07/2017 nuevamente se requiere al Runt para la firma del otro sí.</v>
      </c>
      <c r="U136" s="131">
        <f t="shared" si="46"/>
        <v>2</v>
      </c>
      <c r="V136" s="131">
        <f t="shared" ca="1" si="47"/>
        <v>0</v>
      </c>
      <c r="W136" s="131" t="str">
        <f t="shared" ca="1" si="48"/>
        <v>CUMPLIDA</v>
      </c>
      <c r="X136" s="131" t="str">
        <f ca="1">IF(W136="CUMPLIDA","CUMPLIDA",IF(W136="EN TERMINO","EN TERMINO","VENCIDA"))</f>
        <v>CUMPLIDA</v>
      </c>
    </row>
    <row r="137" spans="1:24" ht="264">
      <c r="A137" s="868">
        <v>14</v>
      </c>
      <c r="B137" s="870" t="s">
        <v>103</v>
      </c>
      <c r="C137" s="868" t="s">
        <v>31</v>
      </c>
      <c r="D137" s="870" t="s">
        <v>104</v>
      </c>
      <c r="E137" s="130" t="s">
        <v>105</v>
      </c>
      <c r="F137" s="130" t="s">
        <v>1048</v>
      </c>
      <c r="G137" s="129" t="s">
        <v>106</v>
      </c>
      <c r="H137" s="129">
        <v>1</v>
      </c>
      <c r="I137" s="77">
        <f>DEFINITIVO!I316</f>
        <v>42961</v>
      </c>
      <c r="J137" s="77">
        <f>DEFINITIVO!J316</f>
        <v>43312</v>
      </c>
      <c r="K137" s="78">
        <f t="shared" si="43"/>
        <v>50.142857142857146</v>
      </c>
      <c r="L137" s="131" t="s">
        <v>1111</v>
      </c>
      <c r="M137" s="164">
        <f>DEFINITIVO!M316</f>
        <v>1</v>
      </c>
      <c r="N137" s="79">
        <f t="shared" si="44"/>
        <v>1</v>
      </c>
      <c r="O137" s="78">
        <f t="shared" si="45"/>
        <v>50.142857142857146</v>
      </c>
      <c r="P137" s="78" t="e">
        <f>IF(J137&lt;=#REF!,O137,0)</f>
        <v>#REF!</v>
      </c>
      <c r="Q137" s="78" t="e">
        <f>IF(#REF!&gt;=J137,K137,0)</f>
        <v>#REF!</v>
      </c>
      <c r="R137" s="131"/>
      <c r="S137" s="131"/>
      <c r="T137" s="82" t="str">
        <f>DEFINITIVO!T316</f>
        <v>PLAN VIGENCIA 2014
SE ADELANTO CAPACITACION SOBRE MANUAL DE SUPERVISION E INTERVENTORIA AL GRUPO RUNT PRESENTA ACTA DE CAPACITACION</v>
      </c>
      <c r="U137" s="131">
        <f t="shared" si="46"/>
        <v>2</v>
      </c>
      <c r="V137" s="131">
        <f t="shared" ca="1" si="47"/>
        <v>0</v>
      </c>
      <c r="W137" s="131" t="str">
        <f t="shared" ca="1" si="48"/>
        <v>CUMPLIDA</v>
      </c>
      <c r="X137" s="881" t="str">
        <f ca="1">IF(W137&amp;W138="CUMPLIDA","CUMPLIDA",IF(OR(W137="VENCIDA",W138="VENCIDA"),"VENCIDA",IF(U137+U138=4,"CUMPLIDA","EN TERMINO")))</f>
        <v>CUMPLIDA</v>
      </c>
    </row>
    <row r="138" spans="1:24" ht="60">
      <c r="A138" s="869"/>
      <c r="B138" s="871"/>
      <c r="C138" s="869"/>
      <c r="D138" s="897"/>
      <c r="E138" s="130" t="s">
        <v>1086</v>
      </c>
      <c r="F138" s="130" t="s">
        <v>1087</v>
      </c>
      <c r="G138" s="127" t="s">
        <v>1088</v>
      </c>
      <c r="H138" s="127">
        <v>1</v>
      </c>
      <c r="I138" s="77">
        <f>DEFINITIVO!I317</f>
        <v>43132</v>
      </c>
      <c r="J138" s="77">
        <f>DEFINITIVO!J317</f>
        <v>43160</v>
      </c>
      <c r="K138" s="78">
        <f t="shared" si="43"/>
        <v>4</v>
      </c>
      <c r="L138" s="131" t="s">
        <v>1111</v>
      </c>
      <c r="M138" s="164">
        <f>DEFINITIVO!M317</f>
        <v>1</v>
      </c>
      <c r="N138" s="79">
        <f t="shared" si="44"/>
        <v>1</v>
      </c>
      <c r="O138" s="78"/>
      <c r="P138" s="78"/>
      <c r="Q138" s="78" t="e">
        <f>IF(#REF!&gt;=J138,K138,0)</f>
        <v>#REF!</v>
      </c>
      <c r="R138" s="131"/>
      <c r="S138" s="131"/>
      <c r="T138" s="82" t="str">
        <f>DEFINITIVO!T317</f>
        <v>PLAN VIGENCIA 2014
SE ADELANTO CAPACITACION SOBRE MANUAL DE SUPERVISION E INTERVENTORIA AL GRUPO RUNT PRESENTA ACTA DE CAPACITACION</v>
      </c>
      <c r="U138" s="131">
        <f t="shared" si="46"/>
        <v>2</v>
      </c>
      <c r="V138" s="131">
        <f t="shared" ca="1" si="47"/>
        <v>0</v>
      </c>
      <c r="W138" s="131" t="str">
        <f t="shared" ca="1" si="48"/>
        <v>CUMPLIDA</v>
      </c>
      <c r="X138" s="881"/>
    </row>
    <row r="139" spans="1:24" ht="240">
      <c r="A139" s="868">
        <v>16</v>
      </c>
      <c r="B139" s="870" t="s">
        <v>108</v>
      </c>
      <c r="C139" s="868" t="s">
        <v>31</v>
      </c>
      <c r="D139" s="870" t="s">
        <v>96</v>
      </c>
      <c r="E139" s="130" t="s">
        <v>105</v>
      </c>
      <c r="F139" s="130" t="s">
        <v>1049</v>
      </c>
      <c r="G139" s="129" t="s">
        <v>106</v>
      </c>
      <c r="H139" s="129">
        <v>1</v>
      </c>
      <c r="I139" s="77">
        <f>DEFINITIVO!I318</f>
        <v>42961</v>
      </c>
      <c r="J139" s="77">
        <f>DEFINITIVO!J318</f>
        <v>43312</v>
      </c>
      <c r="K139" s="78">
        <f t="shared" si="43"/>
        <v>50.142857142857146</v>
      </c>
      <c r="L139" s="131" t="s">
        <v>1111</v>
      </c>
      <c r="M139" s="164">
        <f>DEFINITIVO!M318</f>
        <v>1</v>
      </c>
      <c r="N139" s="79">
        <f t="shared" ref="N139:N164" si="49">IF(M139/H139&gt;1,1,+M139/H139)</f>
        <v>1</v>
      </c>
      <c r="O139" s="78">
        <f t="shared" ref="O139:O164" si="50">+K139*N139</f>
        <v>50.142857142857146</v>
      </c>
      <c r="P139" s="78" t="e">
        <f>IF(J139&lt;=#REF!,O139,0)</f>
        <v>#REF!</v>
      </c>
      <c r="Q139" s="78" t="e">
        <f>IF(#REF!&gt;=J139,K139,0)</f>
        <v>#REF!</v>
      </c>
      <c r="R139" s="131"/>
      <c r="S139" s="131"/>
      <c r="T139" s="82" t="str">
        <f>DEFINITIVO!T318</f>
        <v>PLAN VIGENCIA 2014
SE ADELANTO CAPACITACION SOBRE MANUAL DE SUPERVISION E INTERVENTORIA AL GRUPO RUNT PRESENTA ACTA DE CAPACITACION</v>
      </c>
      <c r="U139" s="131">
        <f t="shared" si="46"/>
        <v>2</v>
      </c>
      <c r="V139" s="131">
        <f t="shared" ca="1" si="47"/>
        <v>0</v>
      </c>
      <c r="W139" s="131" t="str">
        <f t="shared" ca="1" si="48"/>
        <v>CUMPLIDA</v>
      </c>
      <c r="X139" s="881" t="str">
        <f ca="1">IF(W139&amp;W140="CUMPLIDA","CUMPLIDA",IF(OR(W139="VENCIDA",W140="VENCIDA"),"VENCIDA",IF(U139+U140=4,"CUMPLIDA","EN TERMINO")))</f>
        <v>CUMPLIDA</v>
      </c>
    </row>
    <row r="140" spans="1:24" ht="60">
      <c r="A140" s="869"/>
      <c r="B140" s="871"/>
      <c r="C140" s="869"/>
      <c r="D140" s="897"/>
      <c r="E140" s="130" t="s">
        <v>1086</v>
      </c>
      <c r="F140" s="130" t="s">
        <v>1087</v>
      </c>
      <c r="G140" s="127" t="s">
        <v>1088</v>
      </c>
      <c r="H140" s="127">
        <v>1</v>
      </c>
      <c r="I140" s="77">
        <f>DEFINITIVO!I319</f>
        <v>43132</v>
      </c>
      <c r="J140" s="77">
        <f>DEFINITIVO!J319</f>
        <v>43160</v>
      </c>
      <c r="K140" s="78">
        <f t="shared" si="43"/>
        <v>4</v>
      </c>
      <c r="L140" s="131" t="s">
        <v>1111</v>
      </c>
      <c r="M140" s="164">
        <f>DEFINITIVO!M319</f>
        <v>1</v>
      </c>
      <c r="N140" s="79">
        <f t="shared" si="49"/>
        <v>1</v>
      </c>
      <c r="O140" s="78">
        <f t="shared" si="50"/>
        <v>4</v>
      </c>
      <c r="P140" s="78" t="e">
        <f>IF(J140&lt;=#REF!,O140,0)</f>
        <v>#REF!</v>
      </c>
      <c r="Q140" s="78"/>
      <c r="R140" s="131"/>
      <c r="S140" s="131"/>
      <c r="T140" s="82" t="str">
        <f>DEFINITIVO!T319</f>
        <v>PLAN VIGENCIA 2014
SE ADELANTO CAPACITACION SOBRE MANUAL DE SUPERVISION E INTERVENTORIA AL GRUPO RUNT PRESENTA ACTA DE CAPACITACION</v>
      </c>
      <c r="U140" s="131">
        <f t="shared" si="46"/>
        <v>2</v>
      </c>
      <c r="V140" s="131">
        <f t="shared" ca="1" si="47"/>
        <v>0</v>
      </c>
      <c r="W140" s="131" t="str">
        <f t="shared" ca="1" si="48"/>
        <v>CUMPLIDA</v>
      </c>
      <c r="X140" s="881"/>
    </row>
    <row r="141" spans="1:24" ht="336">
      <c r="A141" s="865">
        <v>19</v>
      </c>
      <c r="B141" s="858" t="s">
        <v>110</v>
      </c>
      <c r="C141" s="858" t="s">
        <v>48</v>
      </c>
      <c r="D141" s="858" t="s">
        <v>111</v>
      </c>
      <c r="E141" s="137" t="s">
        <v>112</v>
      </c>
      <c r="F141" s="137" t="s">
        <v>113</v>
      </c>
      <c r="G141" s="81" t="s">
        <v>114</v>
      </c>
      <c r="H141" s="81">
        <v>2</v>
      </c>
      <c r="I141" s="77">
        <f>DEFINITIVO!I320</f>
        <v>42917</v>
      </c>
      <c r="J141" s="77">
        <f>DEFINITIVO!J320</f>
        <v>43100</v>
      </c>
      <c r="K141" s="78">
        <f t="shared" si="43"/>
        <v>26.142857142857142</v>
      </c>
      <c r="L141" s="131" t="s">
        <v>1100</v>
      </c>
      <c r="M141" s="164">
        <f>DEFINITIVO!M320</f>
        <v>2</v>
      </c>
      <c r="N141" s="79">
        <f t="shared" si="49"/>
        <v>1</v>
      </c>
      <c r="O141" s="78">
        <f t="shared" si="50"/>
        <v>26.142857142857142</v>
      </c>
      <c r="P141" s="78" t="e">
        <f>IF(J141&lt;=#REF!,O141,0)</f>
        <v>#REF!</v>
      </c>
      <c r="Q141" s="78" t="e">
        <f>IF(#REF!&gt;=J141,K141,0)</f>
        <v>#REF!</v>
      </c>
      <c r="R141" s="131"/>
      <c r="S141" s="131"/>
      <c r="T141" s="82" t="str">
        <f>DEFINITIVO!T320</f>
        <v xml:space="preserve">PLAN VIGENCIA 2014
El ente gestor Metrocali, suministró la información financiera de acuerdo con el manual financiero. En consecuencia se elabora el Estado de Inversión Acumulada conciliada para Metrocali. 
El ente gestor Transmetro remitió la información financiera de acuerdo al manual financiero con corte al segundo semestre de 2016, sin embargo se han realizado observaciones por parte de la UMUS, las cuales fueron remitidas vía correo electrónico por parte del profesional financiero de la Unidad, y que a la fecha están pendientes de resolver. 
2018/01/09: Para el sistema Transmetro se realizó una visita el 20 de diciembre de 2017, con el fin de revisar las cifras, y establecer un plan de trabajo para actualizar la información financiera con corte a septiembre 30 del presente año. Conforme a ello, se cruzo la inforamción y se cargo en el sistema Helisa. Se realizó la verificación que el reporte generado por el ente gestor y por el generado por el Ministerio de Transporte fueran iguales.  
Para el caso Metrocali se realizó visita contable y financiera el día 18 de diciembre de 2017. Se realizarón ajustes de centros de costos a los archivos planos con el fin de obtener los balances a septiembre de 2017 conciliados. Se presentaron observaciones al estado de inversion acumulada las cuales fueron subsanadas. Se obtuvo el estado de inversión acumulada conciliada </v>
      </c>
      <c r="U141" s="131">
        <f t="shared" si="46"/>
        <v>2</v>
      </c>
      <c r="V141" s="131">
        <f t="shared" ca="1" si="47"/>
        <v>0</v>
      </c>
      <c r="W141" s="131" t="str">
        <f t="shared" ca="1" si="48"/>
        <v>CUMPLIDA</v>
      </c>
      <c r="X141" s="881" t="str">
        <f ca="1">IF(W141&amp;W142="CUMPLIDA","CUMPLIDA",IF(OR(W141="VENCIDA",W142="VENCIDA"),"VENCIDA",IF(U141+U142=4,"CUMPLIDA","EN TERMINO")))</f>
        <v>CUMPLIDA</v>
      </c>
    </row>
    <row r="142" spans="1:24" ht="180">
      <c r="A142" s="865"/>
      <c r="B142" s="858"/>
      <c r="C142" s="858"/>
      <c r="D142" s="858"/>
      <c r="E142" s="137" t="s">
        <v>115</v>
      </c>
      <c r="F142" s="137" t="s">
        <v>116</v>
      </c>
      <c r="G142" s="81" t="s">
        <v>114</v>
      </c>
      <c r="H142" s="81">
        <v>1</v>
      </c>
      <c r="I142" s="77">
        <f>DEFINITIVO!I321</f>
        <v>42736</v>
      </c>
      <c r="J142" s="77">
        <f>DEFINITIVO!J321</f>
        <v>43100</v>
      </c>
      <c r="K142" s="78">
        <f t="shared" si="43"/>
        <v>52</v>
      </c>
      <c r="L142" s="131" t="s">
        <v>1100</v>
      </c>
      <c r="M142" s="164">
        <f>DEFINITIVO!M321</f>
        <v>1</v>
      </c>
      <c r="N142" s="79">
        <f t="shared" si="49"/>
        <v>1</v>
      </c>
      <c r="O142" s="78">
        <f t="shared" si="50"/>
        <v>52</v>
      </c>
      <c r="P142" s="78" t="e">
        <f>IF(J142&lt;=#REF!,O142,0)</f>
        <v>#REF!</v>
      </c>
      <c r="Q142" s="78" t="e">
        <f>IF(#REF!&gt;=J142,K142,0)</f>
        <v>#REF!</v>
      </c>
      <c r="R142" s="131"/>
      <c r="S142" s="131"/>
      <c r="T142" s="82" t="str">
        <f>DEFINITIVO!T321</f>
        <v xml:space="preserve">PLAN VIGENCIA 2014. 
Luego de adelantar el consolidado de información financiera de los Sistemas de Transporte Masivo con corte al 31 de diciembre de 2016, se remitió por parte de Transmilenio la información de acuerdo con el Manual Financiero del Proyecto. Conforme a ello, la UMUS incorporó esta información en el software Helissa, obteniendo los balances financieros y el EIA de  Transmilenio en las fases: Norte - Quito- Sur, Suba, Fase III (Carrera 10 y 26) y Soacha. 
20180109:  De acuerdo con la información remitida por el ente gestor Transmilenio, se generaron los archivos planos correspondientes y se obtuvo el estado de inversión acumuluada conciliada a septiembre de 2017. </v>
      </c>
      <c r="U142" s="131">
        <f t="shared" si="46"/>
        <v>2</v>
      </c>
      <c r="V142" s="131">
        <f t="shared" ca="1" si="47"/>
        <v>0</v>
      </c>
      <c r="W142" s="131" t="str">
        <f t="shared" ca="1" si="48"/>
        <v>CUMPLIDA</v>
      </c>
      <c r="X142" s="881"/>
    </row>
    <row r="143" spans="1:24" ht="408">
      <c r="A143" s="129">
        <v>20</v>
      </c>
      <c r="B143" s="130" t="s">
        <v>117</v>
      </c>
      <c r="C143" s="130" t="s">
        <v>48</v>
      </c>
      <c r="D143" s="130" t="s">
        <v>118</v>
      </c>
      <c r="E143" s="137" t="s">
        <v>119</v>
      </c>
      <c r="F143" s="137" t="s">
        <v>120</v>
      </c>
      <c r="G143" s="81" t="s">
        <v>121</v>
      </c>
      <c r="H143" s="85">
        <v>1</v>
      </c>
      <c r="I143" s="77">
        <f>DEFINITIVO!I322</f>
        <v>42917</v>
      </c>
      <c r="J143" s="77">
        <f>DEFINITIVO!J322</f>
        <v>43100</v>
      </c>
      <c r="K143" s="78">
        <f t="shared" si="43"/>
        <v>26.142857142857142</v>
      </c>
      <c r="L143" s="131" t="s">
        <v>1100</v>
      </c>
      <c r="M143" s="164">
        <f>DEFINITIVO!M322</f>
        <v>1</v>
      </c>
      <c r="N143" s="79">
        <f t="shared" si="49"/>
        <v>1</v>
      </c>
      <c r="O143" s="78">
        <f t="shared" si="50"/>
        <v>26.142857142857142</v>
      </c>
      <c r="P143" s="78" t="e">
        <f>IF(J143&lt;=#REF!,O143,0)</f>
        <v>#REF!</v>
      </c>
      <c r="Q143" s="78" t="e">
        <f>IF(#REF!&gt;=J143,K143,0)</f>
        <v>#REF!</v>
      </c>
      <c r="R143" s="131"/>
      <c r="S143" s="131"/>
      <c r="T143" s="82" t="str">
        <f>DEFINITIVO!T322</f>
        <v xml:space="preserve">PLAN VIGENCIA 2014
En el Manual Financiero se refleja el procedimiento del registro de la entrega de obras, en el Ítem 2.4.8. REGISTRO DE LA ENTREGA DE LAS OBRAS A LOS ENTES TERRITORIALES; De los proyectos SITM, los Entes Gestores Metroplus, MetroCali y Transcaribe presentan en sus cuentas contables entregas de obra a diciembre de 2016, como se evidencia en los balances de prueba a diciembre de 2016. (Se resalta con amarillo las cuentas contables donde se refleja la entrega de obras)
Por su parte para Transmilenio - extensión Soacha,  se evidencia mediante certificación contable del ente territorial la entrega de las obras de infraestructura. 
Para el caso de Pereira (Megabus) y AMB ( Metrolinea) en las cuentas contables del balance de prueba a diciembre 2016 no se refleja la entrega de obras. Barranquilla (Transmetro) presenta observaciones a la información financiera reportada, por lo cual no cual no ha sido posible hacer un cierre a la misma.  
De acuerdo con lo anterior, se elaboraron comunicaciones firmadas por la Coordinación de la Unidad requiriendo a los entes gestores Megabus, Metrolinea y Bucaramanga para que la información financiera con corte al tercer trimestre del presente año (30 de septiembre)  contenga el registro contable de la entrega de obras o presenten el procedimiento referido en el manual financiero, solicitados por la UMUS. 
20171110: Se recibió respuesta de Metrolinea sobre la entrega de obras de infraestructura  con radicado MT 20173210556952 del 02/09/2017, así mismo Megabus hace entrega del PLan de Acción de Entrega de Obras al Municipio Dosquebradas y Pereira. En cuanto al proyecto de Transmilenio Bogotá, la ejecución de la infraestructura está a cargo directamente del Instituto de Desarrollo Urbano- IDU.   Se recibió comunicación de Transmetro al respecto.  </v>
      </c>
      <c r="U143" s="131">
        <f t="shared" si="46"/>
        <v>2</v>
      </c>
      <c r="V143" s="131">
        <f t="shared" ca="1" si="47"/>
        <v>0</v>
      </c>
      <c r="W143" s="131" t="str">
        <f t="shared" ca="1" si="48"/>
        <v>CUMPLIDA</v>
      </c>
      <c r="X143" s="131" t="str">
        <f ca="1">IF(W143="CUMPLIDA","CUMPLIDA",IF(W143="EN TERMINO","EN TERMINO","VENCIDA"))</f>
        <v>CUMPLIDA</v>
      </c>
    </row>
    <row r="144" spans="1:24" ht="324">
      <c r="A144" s="865">
        <v>21</v>
      </c>
      <c r="B144" s="858" t="s">
        <v>122</v>
      </c>
      <c r="C144" s="858" t="s">
        <v>48</v>
      </c>
      <c r="D144" s="858" t="s">
        <v>111</v>
      </c>
      <c r="E144" s="137" t="s">
        <v>112</v>
      </c>
      <c r="F144" s="137" t="s">
        <v>123</v>
      </c>
      <c r="G144" s="81" t="s">
        <v>114</v>
      </c>
      <c r="H144" s="81">
        <v>2</v>
      </c>
      <c r="I144" s="77">
        <f>DEFINITIVO!I323</f>
        <v>42917</v>
      </c>
      <c r="J144" s="77">
        <f>DEFINITIVO!J323</f>
        <v>43100</v>
      </c>
      <c r="K144" s="78">
        <f t="shared" si="43"/>
        <v>26.142857142857142</v>
      </c>
      <c r="L144" s="131" t="s">
        <v>1100</v>
      </c>
      <c r="M144" s="164">
        <f>DEFINITIVO!M323</f>
        <v>2</v>
      </c>
      <c r="N144" s="79">
        <f t="shared" si="49"/>
        <v>1</v>
      </c>
      <c r="O144" s="78">
        <f t="shared" si="50"/>
        <v>26.142857142857142</v>
      </c>
      <c r="P144" s="78" t="e">
        <f>IF(J144&lt;=#REF!,O144,0)</f>
        <v>#REF!</v>
      </c>
      <c r="Q144" s="78" t="e">
        <f>IF(#REF!&gt;=J144,K144,0)</f>
        <v>#REF!</v>
      </c>
      <c r="R144" s="131"/>
      <c r="S144" s="131"/>
      <c r="T144" s="82" t="str">
        <f>DEFINITIVO!T323</f>
        <v xml:space="preserve">PLAN VIGENCIA 2014
El ente gestor Metrocali, suministró la información financiera de acuerdo con el manual financiero. En consecuencia se elabora el Estado de Inversión Acumulada conciliada para Metrocali. 
El ente gestor Transmetro remitió la información financiera de acuerdo al manual financiero con corte al segundo semestre de 2016, sin embargo se han realizado observaciones por parte de la UMUS, las cuales fueron remitidas vía correo electrónico por parte del profesional financiero de la Unidad, y que a la fecha están pendientes de resolver. 
2017/11/10: Se elabora balance de prueba de Transmetro con corte a septiembre de 2017. Se continua con la gestión por parte de la UMUS dentro de las labores de seguimiento a los convenios de cofinanciación para lograr la consolidación a 31 de diciembre de 2017.  
2018/01/09: Para el sistema Transmetro se realizó una visita el 20 de diciembre de 2017, con el fin de revisar las cifras, y establecer un plan de trabajo para actualizar la información financiera con corte a septiembre 30 del presente año. Conforme a ello, se cruzo la información y se cargo en el sistema Helisa. .  
Para el caso Metrocali se realizó visita contable y financiera el día 18 de diciembre de 2017. Se realizarón ajustes de centros de costos a los archivos planos con el fin de obtener los balances a septiembre de 2017 conciliados.  Se obtuvo el estado de inversión acumulada conciliada </v>
      </c>
      <c r="U144" s="131">
        <f t="shared" si="46"/>
        <v>2</v>
      </c>
      <c r="V144" s="131">
        <f t="shared" ca="1" si="47"/>
        <v>0</v>
      </c>
      <c r="W144" s="131" t="str">
        <f t="shared" ca="1" si="48"/>
        <v>CUMPLIDA</v>
      </c>
      <c r="X144" s="881" t="str">
        <f ca="1">IF(W144&amp;W145="CUMPLIDA","CUMPLIDA",IF(OR(W144="VENCIDA",W145="VENCIDA"),"VENCIDA",IF(U144+U145=4,"CUMPLIDA","EN TERMINO")))</f>
        <v>CUMPLIDA</v>
      </c>
    </row>
    <row r="145" spans="1:24" ht="132">
      <c r="A145" s="865"/>
      <c r="B145" s="858"/>
      <c r="C145" s="858"/>
      <c r="D145" s="858"/>
      <c r="E145" s="137" t="s">
        <v>115</v>
      </c>
      <c r="F145" s="137" t="s">
        <v>124</v>
      </c>
      <c r="G145" s="81" t="s">
        <v>114</v>
      </c>
      <c r="H145" s="81">
        <v>1</v>
      </c>
      <c r="I145" s="77">
        <f>DEFINITIVO!I324</f>
        <v>42736</v>
      </c>
      <c r="J145" s="77">
        <f>DEFINITIVO!J324</f>
        <v>43100</v>
      </c>
      <c r="K145" s="78">
        <f t="shared" si="43"/>
        <v>52</v>
      </c>
      <c r="L145" s="131" t="s">
        <v>1100</v>
      </c>
      <c r="M145" s="164">
        <f>DEFINITIVO!M324</f>
        <v>1</v>
      </c>
      <c r="N145" s="79">
        <f t="shared" si="49"/>
        <v>1</v>
      </c>
      <c r="O145" s="78">
        <f t="shared" si="50"/>
        <v>52</v>
      </c>
      <c r="P145" s="78" t="e">
        <f>IF(J145&lt;=#REF!,O145,0)</f>
        <v>#REF!</v>
      </c>
      <c r="Q145" s="78" t="e">
        <f>IF(#REF!&gt;=J145,K145,0)</f>
        <v>#REF!</v>
      </c>
      <c r="R145" s="131"/>
      <c r="S145" s="131"/>
      <c r="T145" s="82" t="str">
        <f>DEFINITIVO!T324</f>
        <v>PLAN VIGENCIA 2014. 
Luego de adelantar el consolidado de información financiera de los Sistemas de Transporte Masivo con corte al 31 de diciembre de 2016, se remitió por parte de Transmilenio la información de acuerdo con el Manual Financiero del Proyecto. Conforme a ello, la UMUS incorporó esta información en el software Helissa, obteniendo los balances financieros y el EIA de  Transmilenio en las fases: Norte - Quito- Sur, Suba, Fase III (Carrera 10 y 26) y Soacha. Actualmente se cuenta con información con corte al 31 de marzo de 2017.</v>
      </c>
      <c r="U145" s="131">
        <f t="shared" si="46"/>
        <v>2</v>
      </c>
      <c r="V145" s="131">
        <f t="shared" ca="1" si="47"/>
        <v>0</v>
      </c>
      <c r="W145" s="131" t="str">
        <f t="shared" ca="1" si="48"/>
        <v>CUMPLIDA</v>
      </c>
      <c r="X145" s="881"/>
    </row>
    <row r="146" spans="1:24" ht="324">
      <c r="A146" s="129">
        <v>22</v>
      </c>
      <c r="B146" s="130" t="s">
        <v>125</v>
      </c>
      <c r="C146" s="130" t="s">
        <v>48</v>
      </c>
      <c r="D146" s="130" t="s">
        <v>126</v>
      </c>
      <c r="E146" s="137" t="s">
        <v>127</v>
      </c>
      <c r="F146" s="137" t="s">
        <v>128</v>
      </c>
      <c r="G146" s="81" t="s">
        <v>129</v>
      </c>
      <c r="H146" s="81">
        <v>8</v>
      </c>
      <c r="I146" s="77">
        <f>DEFINITIVO!I325</f>
        <v>42917</v>
      </c>
      <c r="J146" s="77">
        <f>DEFINITIVO!J325</f>
        <v>43100</v>
      </c>
      <c r="K146" s="78">
        <f t="shared" si="43"/>
        <v>26.142857142857142</v>
      </c>
      <c r="L146" s="131" t="s">
        <v>1100</v>
      </c>
      <c r="M146" s="164">
        <f>DEFINITIVO!M325</f>
        <v>8</v>
      </c>
      <c r="N146" s="79">
        <f t="shared" si="49"/>
        <v>1</v>
      </c>
      <c r="O146" s="78">
        <f t="shared" si="50"/>
        <v>26.142857142857142</v>
      </c>
      <c r="P146" s="78" t="e">
        <f>IF(J146&lt;=#REF!,O146,0)</f>
        <v>#REF!</v>
      </c>
      <c r="Q146" s="78" t="e">
        <f>IF(#REF!&gt;=J146,K146,0)</f>
        <v>#REF!</v>
      </c>
      <c r="R146" s="131"/>
      <c r="S146" s="131"/>
      <c r="T146" s="82" t="str">
        <f>DEFINITIVO!T325</f>
        <v xml:space="preserve">PLAN VIGENCIA 2014
De los proyectos SETP financiados por Banco Mundial Siva y Metrosabanas presentan diferencias entre los saldos disponibles del periodo y el saldo de cierre en efectivo; estas diferencias que se presentan en el Informe de Estado de Inversión Acumulada hoja No. 4, fueron sustentadas en las notas contables a diciembre de 2016.
Neiva y Montería presentan diferencias entre los saldos disponibles del periodo y el saldo de cierre en efectivo como se evidencia en el Estado de Inversión Acumulada (Hoja No. 4) y que siguiendo con el proceso de presentación de la información financiera fueron sustentadas en cuentas por cobrar como se evidencia en la hoja número 4 del informe Estado de Inversión Acumulada (resaltado con color amarillo).
Los Entes Gestores de Armenia, Pasto, Popayán y Santa Marta, presentan diferencias entre los saldos de fuentes disponibles contra los saldos de cierre de efectivo al final del periodo en los libros contables, en la vigencia 2016, 
Las diferencias presentadas en la Hoja 4 del Estado de Inversión Acumulada - EIA de los Proyectos de Santa Marta y Armenia, fueron sustentadas ampliamente en las notas explicativas con corte 30 de septiembre de 2017, según se indicó en el reporte del mes de noviembre. Con respecto a los proyectos de Pasto y Popayán, al finalizar el mes de noviembre y principios de diciembre, se recibió la información sustentado en las notas explicativas las diferencias encontradas. </v>
      </c>
      <c r="U146" s="131">
        <f t="shared" si="46"/>
        <v>2</v>
      </c>
      <c r="V146" s="131">
        <f t="shared" ca="1" si="47"/>
        <v>0</v>
      </c>
      <c r="W146" s="131" t="str">
        <f t="shared" ca="1" si="48"/>
        <v>CUMPLIDA</v>
      </c>
      <c r="X146" s="131" t="str">
        <f t="shared" ref="X146:X153" ca="1" si="51">IF(W146="CUMPLIDA","CUMPLIDA",IF(W146="EN TERMINO","EN TERMINO","VENCIDA"))</f>
        <v>CUMPLIDA</v>
      </c>
    </row>
    <row r="147" spans="1:24" ht="180">
      <c r="A147" s="129">
        <v>23</v>
      </c>
      <c r="B147" s="130" t="s">
        <v>130</v>
      </c>
      <c r="C147" s="130" t="s">
        <v>48</v>
      </c>
      <c r="D147" s="130" t="s">
        <v>131</v>
      </c>
      <c r="E147" s="137" t="s">
        <v>132</v>
      </c>
      <c r="F147" s="137" t="s">
        <v>133</v>
      </c>
      <c r="G147" s="81" t="s">
        <v>134</v>
      </c>
      <c r="H147" s="81">
        <v>3</v>
      </c>
      <c r="I147" s="77">
        <f>DEFINITIVO!I326</f>
        <v>42552</v>
      </c>
      <c r="J147" s="77">
        <f>DEFINITIVO!J326</f>
        <v>42916</v>
      </c>
      <c r="K147" s="78">
        <f t="shared" si="43"/>
        <v>52</v>
      </c>
      <c r="L147" s="131" t="s">
        <v>1100</v>
      </c>
      <c r="M147" s="164">
        <f>DEFINITIVO!M326</f>
        <v>3</v>
      </c>
      <c r="N147" s="79">
        <f t="shared" si="49"/>
        <v>1</v>
      </c>
      <c r="O147" s="78">
        <f t="shared" si="50"/>
        <v>52</v>
      </c>
      <c r="P147" s="78" t="e">
        <f>IF(J147&lt;=#REF!,O147,0)</f>
        <v>#REF!</v>
      </c>
      <c r="Q147" s="78" t="e">
        <f>IF(#REF!&gt;=J147,K147,0)</f>
        <v>#REF!</v>
      </c>
      <c r="R147" s="131"/>
      <c r="S147" s="131"/>
      <c r="T147" s="82" t="str">
        <f>DEFINITIVO!T326</f>
        <v>PLAN VIGENCIA 2014
Los sistemas de Bucaramanga, Medellín y Cali, presentan plan de acción en cumplimiento de la circular conjunta de sostenibilidad emitida por el Ministerio de Transporte, DNP, Ministerio de Hacienda y Crédito Público, Superintendencia de Puertos y Transporte y Procuraduría General de la Nación, el cual se desarrolla en tres etapas a saber: evaluación del servicio, plan de choque y plan de mejoramiento. Los planes de acción se encuentran en revisión por parte de las entidades del orden nacional.</v>
      </c>
      <c r="U147" s="131">
        <f t="shared" si="46"/>
        <v>2</v>
      </c>
      <c r="V147" s="131">
        <f t="shared" ca="1" si="47"/>
        <v>0</v>
      </c>
      <c r="W147" s="131" t="str">
        <f t="shared" ca="1" si="48"/>
        <v>CUMPLIDA</v>
      </c>
      <c r="X147" s="131" t="str">
        <f t="shared" ca="1" si="51"/>
        <v>CUMPLIDA</v>
      </c>
    </row>
    <row r="148" spans="1:24" ht="180">
      <c r="A148" s="129">
        <v>24</v>
      </c>
      <c r="B148" s="130" t="s">
        <v>135</v>
      </c>
      <c r="C148" s="130" t="s">
        <v>48</v>
      </c>
      <c r="D148" s="130" t="s">
        <v>136</v>
      </c>
      <c r="E148" s="137" t="s">
        <v>132</v>
      </c>
      <c r="F148" s="137" t="s">
        <v>137</v>
      </c>
      <c r="G148" s="81" t="s">
        <v>134</v>
      </c>
      <c r="H148" s="81">
        <v>7</v>
      </c>
      <c r="I148" s="77">
        <f>DEFINITIVO!I327</f>
        <v>42552</v>
      </c>
      <c r="J148" s="77">
        <f>DEFINITIVO!J327</f>
        <v>42916</v>
      </c>
      <c r="K148" s="78">
        <f t="shared" si="43"/>
        <v>52</v>
      </c>
      <c r="L148" s="131" t="s">
        <v>1100</v>
      </c>
      <c r="M148" s="164">
        <f>DEFINITIVO!M327</f>
        <v>7</v>
      </c>
      <c r="N148" s="79">
        <f t="shared" si="49"/>
        <v>1</v>
      </c>
      <c r="O148" s="78">
        <f t="shared" si="50"/>
        <v>52</v>
      </c>
      <c r="P148" s="78" t="e">
        <f>IF(J148&lt;=#REF!,O148,0)</f>
        <v>#REF!</v>
      </c>
      <c r="Q148" s="78" t="e">
        <f>IF(#REF!&gt;=J148,K148,0)</f>
        <v>#REF!</v>
      </c>
      <c r="R148" s="131"/>
      <c r="S148" s="131"/>
      <c r="T148" s="82" t="str">
        <f>DEFINITIVO!T327</f>
        <v>PLAN VIGENCIA 2014
Los SETP de las ciudades de Santa Marta, Valledupar, Sincelejo, Pasto, Armenia, Montería, Neiva, Popayán presentaron planes de acción en cumplimiento de la circular conjunta de sostenibilidad emitida por el Ministerio de Transporte, DNP, Ministerio de Hacienda y Crédito Público y Superintendencia de Puertos y Transporte, donde uno de los principales aspectos a incluir es la priorización para la ejecución de infraestructura asociada a las necesidades de la puesta en marcha de la operación. Adicionalmente se trabaja en la elaboración de un documento conpes que flexibilice la redistribución de recursos entre componentes para cada uno de estos sistemas, con el fin de que se realicen inversiones en infraestructura que favorezcan la operación.</v>
      </c>
      <c r="U148" s="131">
        <f t="shared" si="46"/>
        <v>2</v>
      </c>
      <c r="V148" s="131">
        <f t="shared" ca="1" si="47"/>
        <v>0</v>
      </c>
      <c r="W148" s="131" t="str">
        <f t="shared" ca="1" si="48"/>
        <v>CUMPLIDA</v>
      </c>
      <c r="X148" s="131" t="str">
        <f t="shared" ca="1" si="51"/>
        <v>CUMPLIDA</v>
      </c>
    </row>
    <row r="149" spans="1:24" ht="409.5">
      <c r="A149" s="129">
        <v>25</v>
      </c>
      <c r="B149" s="82" t="s">
        <v>605</v>
      </c>
      <c r="C149" s="82" t="s">
        <v>48</v>
      </c>
      <c r="D149" s="82" t="s">
        <v>138</v>
      </c>
      <c r="E149" s="82" t="s">
        <v>139</v>
      </c>
      <c r="F149" s="137" t="s">
        <v>140</v>
      </c>
      <c r="G149" s="131" t="s">
        <v>141</v>
      </c>
      <c r="H149" s="131">
        <v>16</v>
      </c>
      <c r="I149" s="77">
        <f>DEFINITIVO!I328</f>
        <v>42856</v>
      </c>
      <c r="J149" s="77">
        <f>DEFINITIVO!J328</f>
        <v>43220</v>
      </c>
      <c r="K149" s="78">
        <f t="shared" si="43"/>
        <v>52</v>
      </c>
      <c r="L149" s="131" t="s">
        <v>1100</v>
      </c>
      <c r="M149" s="164">
        <f>DEFINITIVO!M328</f>
        <v>16</v>
      </c>
      <c r="N149" s="79">
        <f t="shared" si="49"/>
        <v>1</v>
      </c>
      <c r="O149" s="78">
        <f t="shared" si="50"/>
        <v>52</v>
      </c>
      <c r="P149" s="78" t="e">
        <f>IF(J149&lt;=#REF!,O149,0)</f>
        <v>#REF!</v>
      </c>
      <c r="Q149" s="78" t="e">
        <f>IF(#REF!&gt;=J149,K149,0)</f>
        <v>#REF!</v>
      </c>
      <c r="R149" s="131"/>
      <c r="S149" s="131"/>
      <c r="T149" s="82" t="str">
        <f>DEFINITIVO!T328</f>
        <v xml:space="preserve">PLAN VIGENCIA 2014
Previamente se elaboraron y reportaron los informes técnicos de:  Montería, Armenia, Bucaramanga, Cartagena y Sincelejo. 
Con corte a julio de 2017, se cuenta con los informes técnicos de: Cali, Medellín, Bogotá, Barranquilla, Pereira, Valledupar, Santa Marta, Pasto, Popayán, Neiva y Soacha. Adicionalmente en los planes de acción presentados por los Sistemas en virtud de la circular conjunta de sostenibilidad se evaluaron diferentes aspectos que afectan la operación del sistema como es el caso del estado de los cronogramas de implementación, estado actual de vinculación de flota, nivel de cobertura del sistema, proceso de chatarrización, cronograma de desmonte de rutas del TPC, Gestión de la demanda, entre otras. </v>
      </c>
      <c r="U149" s="131">
        <f t="shared" si="46"/>
        <v>2</v>
      </c>
      <c r="V149" s="131">
        <f t="shared" ca="1" si="47"/>
        <v>0</v>
      </c>
      <c r="W149" s="131" t="str">
        <f t="shared" ca="1" si="48"/>
        <v>CUMPLIDA</v>
      </c>
      <c r="X149" s="131" t="str">
        <f t="shared" ca="1" si="51"/>
        <v>CUMPLIDA</v>
      </c>
    </row>
    <row r="150" spans="1:24" ht="409.5">
      <c r="A150" s="129">
        <v>26</v>
      </c>
      <c r="B150" s="1" t="s">
        <v>142</v>
      </c>
      <c r="C150" s="82" t="s">
        <v>48</v>
      </c>
      <c r="D150" s="82" t="s">
        <v>143</v>
      </c>
      <c r="E150" s="137" t="s">
        <v>144</v>
      </c>
      <c r="F150" s="137" t="s">
        <v>140</v>
      </c>
      <c r="G150" s="131" t="s">
        <v>145</v>
      </c>
      <c r="H150" s="131">
        <v>16</v>
      </c>
      <c r="I150" s="77">
        <f>DEFINITIVO!I329</f>
        <v>42856</v>
      </c>
      <c r="J150" s="77">
        <f>DEFINITIVO!J329</f>
        <v>43220</v>
      </c>
      <c r="K150" s="78">
        <f t="shared" si="43"/>
        <v>52</v>
      </c>
      <c r="L150" s="131" t="s">
        <v>1100</v>
      </c>
      <c r="M150" s="164">
        <f>DEFINITIVO!M329</f>
        <v>16</v>
      </c>
      <c r="N150" s="79">
        <f t="shared" si="49"/>
        <v>1</v>
      </c>
      <c r="O150" s="78">
        <f t="shared" si="50"/>
        <v>52</v>
      </c>
      <c r="P150" s="78" t="e">
        <f>IF(J150&lt;=#REF!,O150,0)</f>
        <v>#REF!</v>
      </c>
      <c r="Q150" s="78" t="e">
        <f>IF(#REF!&gt;=J150,K150,0)</f>
        <v>#REF!</v>
      </c>
      <c r="R150" s="131"/>
      <c r="S150" s="131"/>
      <c r="T150" s="82" t="str">
        <f>DEFINITIVO!T329</f>
        <v xml:space="preserve">PLAN VIGENCIA 2014
Previamente se elaboraron y reportaron los informes técnicos de:  Montería, Armenia, Bucaramanga, Cartagena y Sincelejo. 
Con corte a julio de 2017, se cuenta con los informes técnicos de: Cali, Medellín, Bogotá, Barranquilla, Pereira, Valledupar, Santa Marta, Pasto, Popayán, Neiva y Soacha. Adicionalmente en los planes de acción presentados por los Sistemas en virtud de la circular conjunta de sostenibilidad se evaluaron diferentes aspectos que afectan la operación del sistema como es el caso del estado de los cronogramas de implementación, estado actual de vinculación de flota, nivel de cobertura del sistema, proceso de chatarrización, cronograma de desmonte de rutas del TPC, Gestión de la demanda, entre otras. </v>
      </c>
      <c r="U150" s="131">
        <f t="shared" si="46"/>
        <v>2</v>
      </c>
      <c r="V150" s="131">
        <f t="shared" ca="1" si="47"/>
        <v>0</v>
      </c>
      <c r="W150" s="131" t="str">
        <f t="shared" ca="1" si="48"/>
        <v>CUMPLIDA</v>
      </c>
      <c r="X150" s="131" t="str">
        <f t="shared" ca="1" si="51"/>
        <v>CUMPLIDA</v>
      </c>
    </row>
    <row r="151" spans="1:24" ht="409.5">
      <c r="A151" s="129">
        <v>28</v>
      </c>
      <c r="B151" s="1" t="s">
        <v>146</v>
      </c>
      <c r="C151" s="82" t="s">
        <v>48</v>
      </c>
      <c r="D151" s="82" t="s">
        <v>147</v>
      </c>
      <c r="E151" s="137" t="s">
        <v>148</v>
      </c>
      <c r="F151" s="137" t="s">
        <v>140</v>
      </c>
      <c r="G151" s="131" t="s">
        <v>149</v>
      </c>
      <c r="H151" s="131">
        <v>16</v>
      </c>
      <c r="I151" s="77">
        <f>DEFINITIVO!I330</f>
        <v>42856</v>
      </c>
      <c r="J151" s="77">
        <f>DEFINITIVO!J330</f>
        <v>43220</v>
      </c>
      <c r="K151" s="78">
        <f t="shared" si="43"/>
        <v>52</v>
      </c>
      <c r="L151" s="131" t="s">
        <v>1100</v>
      </c>
      <c r="M151" s="164">
        <f>DEFINITIVO!M330</f>
        <v>16</v>
      </c>
      <c r="N151" s="79">
        <f t="shared" si="49"/>
        <v>1</v>
      </c>
      <c r="O151" s="78">
        <f t="shared" si="50"/>
        <v>52</v>
      </c>
      <c r="P151" s="78" t="e">
        <f>IF(J151&lt;=#REF!,O151,0)</f>
        <v>#REF!</v>
      </c>
      <c r="Q151" s="78" t="e">
        <f>IF(#REF!&gt;=J151,K151,0)</f>
        <v>#REF!</v>
      </c>
      <c r="R151" s="131"/>
      <c r="S151" s="131"/>
      <c r="T151" s="82" t="str">
        <f>DEFINITIVO!T330</f>
        <v xml:space="preserve">PLAN VIGENCIA 2014
Previamente se elaboraron y reportaron los informes técnicos de:  Montería, Armenia, Bucaramanga, Cartagena y Sincelejo. 
Con corte a julio de 2017, se cuenta con los informes técnicos de: Cali, Medellín, Bogotá, Barranquilla, Pereira, Valledupar, Santa Marta, Pasto, Popayán, Neiva y Soacha. Adicionalmente en los planes de acción presentados por los Sistemas en virtud de la circular conjunta de sostenibilidad se evaluaron diferentes aspectos que afectan la operación del sistema como es el caso del estado de los cronogramas de implementación, estado actual de vinculación de flota, nivel de cobertura del sistema, proceso de chatarrización, cronograma de desmonte de rutas del TPC, Gestión de la demanda, entre otras. </v>
      </c>
      <c r="U151" s="131">
        <f t="shared" si="46"/>
        <v>2</v>
      </c>
      <c r="V151" s="131">
        <f t="shared" ca="1" si="47"/>
        <v>0</v>
      </c>
      <c r="W151" s="131" t="str">
        <f t="shared" ca="1" si="48"/>
        <v>CUMPLIDA</v>
      </c>
      <c r="X151" s="131" t="str">
        <f t="shared" ca="1" si="51"/>
        <v>CUMPLIDA</v>
      </c>
    </row>
    <row r="152" spans="1:24" ht="192">
      <c r="A152" s="129">
        <v>29</v>
      </c>
      <c r="B152" s="130" t="s">
        <v>150</v>
      </c>
      <c r="C152" s="130" t="s">
        <v>31</v>
      </c>
      <c r="D152" s="130" t="s">
        <v>151</v>
      </c>
      <c r="E152" s="130" t="s">
        <v>152</v>
      </c>
      <c r="F152" s="130" t="s">
        <v>153</v>
      </c>
      <c r="G152" s="129" t="s">
        <v>107</v>
      </c>
      <c r="H152" s="129">
        <v>1</v>
      </c>
      <c r="I152" s="77">
        <f>DEFINITIVO!I331</f>
        <v>42522</v>
      </c>
      <c r="J152" s="77">
        <f>DEFINITIVO!J331</f>
        <v>42887</v>
      </c>
      <c r="K152" s="78">
        <f t="shared" si="43"/>
        <v>52.142857142857146</v>
      </c>
      <c r="L152" s="131" t="s">
        <v>1100</v>
      </c>
      <c r="M152" s="164">
        <f>DEFINITIVO!M331</f>
        <v>1</v>
      </c>
      <c r="N152" s="79">
        <f t="shared" si="49"/>
        <v>1</v>
      </c>
      <c r="O152" s="78">
        <f t="shared" si="50"/>
        <v>52.142857142857146</v>
      </c>
      <c r="P152" s="78" t="e">
        <f>IF(J152&lt;=#REF!,O152,0)</f>
        <v>#REF!</v>
      </c>
      <c r="Q152" s="78" t="e">
        <f>IF(#REF!&gt;=J152,K152,0)</f>
        <v>#REF!</v>
      </c>
      <c r="R152" s="131"/>
      <c r="S152" s="131"/>
      <c r="T152" s="82" t="str">
        <f>DEFINITIVO!T331</f>
        <v>PLAN VIGENCIA 2014
Con memorando 20174230095253 del 22 de junio de 2017, se anexan los soportes del cumplimiento del hallazgo, donde adjuntan el Acta de Reunión con el objetivo de Adquirir compromiso por parte de los contratistas del Grupo de Seguridad Vial para depositar la información desarrollada bajo el contrato en un repositorio virtual, igualmente anexan la hoja de ruta para el manejo de la información de contratos o derivados de la información misional del Grupo de Seguridad Vial del Ministerio de Transporte.</v>
      </c>
      <c r="U152" s="131">
        <f t="shared" si="46"/>
        <v>2</v>
      </c>
      <c r="V152" s="131">
        <f t="shared" ca="1" si="47"/>
        <v>0</v>
      </c>
      <c r="W152" s="131" t="str">
        <f t="shared" ca="1" si="48"/>
        <v>CUMPLIDA</v>
      </c>
      <c r="X152" s="131" t="str">
        <f t="shared" ca="1" si="51"/>
        <v>CUMPLIDA</v>
      </c>
    </row>
    <row r="153" spans="1:24" ht="228">
      <c r="A153" s="129">
        <v>31</v>
      </c>
      <c r="B153" s="130" t="s">
        <v>364</v>
      </c>
      <c r="C153" s="130" t="s">
        <v>31</v>
      </c>
      <c r="D153" s="130" t="s">
        <v>154</v>
      </c>
      <c r="E153" s="130" t="s">
        <v>598</v>
      </c>
      <c r="F153" s="130" t="s">
        <v>155</v>
      </c>
      <c r="G153" s="129" t="s">
        <v>107</v>
      </c>
      <c r="H153" s="76">
        <v>1</v>
      </c>
      <c r="I153" s="77">
        <f>DEFINITIVO!I332</f>
        <v>42522</v>
      </c>
      <c r="J153" s="77">
        <f>DEFINITIVO!J332</f>
        <v>42887</v>
      </c>
      <c r="K153" s="78">
        <f t="shared" si="43"/>
        <v>52.142857142857146</v>
      </c>
      <c r="L153" s="131" t="s">
        <v>1112</v>
      </c>
      <c r="M153" s="164">
        <f>DEFINITIVO!M332</f>
        <v>1</v>
      </c>
      <c r="N153" s="79">
        <f t="shared" si="49"/>
        <v>1</v>
      </c>
      <c r="O153" s="78">
        <f t="shared" si="50"/>
        <v>52.142857142857146</v>
      </c>
      <c r="P153" s="78" t="e">
        <f>IF(J153&lt;=#REF!,O153,0)</f>
        <v>#REF!</v>
      </c>
      <c r="Q153" s="78" t="e">
        <f>IF(#REF!&gt;=J153,K153,0)</f>
        <v>#REF!</v>
      </c>
      <c r="R153" s="131"/>
      <c r="S153" s="131"/>
      <c r="T153" s="82" t="str">
        <f>DEFINITIVO!T332</f>
        <v>PLAN VIGENCIA 2014
Memorando 20174000104063 del 05/07/2017, donde anexan y expresan que se elaboraron dos matrices donde se identificaron 14 riesgos dentro de las diferentes etapas de los procesos de selección, una para los procesos en general y otra para los procesos de Banca, las cuales cuentan con los parámetros establecidos dentro del Plan de Mejoramiento y que fueron divulgadas a todo el personal del Ministerio de Transporte mediante correo institucional, el 27 de junio de 2017.</v>
      </c>
      <c r="U153" s="131">
        <f t="shared" si="46"/>
        <v>2</v>
      </c>
      <c r="V153" s="131">
        <f t="shared" ca="1" si="47"/>
        <v>0</v>
      </c>
      <c r="W153" s="131" t="str">
        <f t="shared" ca="1" si="48"/>
        <v>CUMPLIDA</v>
      </c>
      <c r="X153" s="131" t="str">
        <f t="shared" ca="1" si="51"/>
        <v>CUMPLIDA</v>
      </c>
    </row>
    <row r="154" spans="1:24" ht="252">
      <c r="A154" s="865">
        <v>33</v>
      </c>
      <c r="B154" s="896" t="s">
        <v>157</v>
      </c>
      <c r="C154" s="858" t="s">
        <v>48</v>
      </c>
      <c r="D154" s="858" t="s">
        <v>158</v>
      </c>
      <c r="E154" s="858" t="s">
        <v>159</v>
      </c>
      <c r="F154" s="80" t="s">
        <v>160</v>
      </c>
      <c r="G154" s="76" t="s">
        <v>161</v>
      </c>
      <c r="H154" s="76">
        <v>1</v>
      </c>
      <c r="I154" s="77">
        <f>DEFINITIVO!I333</f>
        <v>42522</v>
      </c>
      <c r="J154" s="77">
        <f>DEFINITIVO!J333</f>
        <v>42887</v>
      </c>
      <c r="K154" s="78">
        <f t="shared" si="43"/>
        <v>52.142857142857146</v>
      </c>
      <c r="L154" s="131" t="s">
        <v>1100</v>
      </c>
      <c r="M154" s="164">
        <f>DEFINITIVO!M333</f>
        <v>1</v>
      </c>
      <c r="N154" s="79">
        <f t="shared" si="49"/>
        <v>1</v>
      </c>
      <c r="O154" s="78">
        <f t="shared" si="50"/>
        <v>52.142857142857146</v>
      </c>
      <c r="P154" s="78" t="e">
        <f>IF(J154&lt;=#REF!,O154,0)</f>
        <v>#REF!</v>
      </c>
      <c r="Q154" s="78" t="e">
        <f>IF(#REF!&gt;=J154,K154,0)</f>
        <v>#REF!</v>
      </c>
      <c r="R154" s="131"/>
      <c r="S154" s="131"/>
      <c r="T154" s="82" t="str">
        <f>DEFINITIVO!T333</f>
        <v>PLAN VIGENCIA 2014
Como campaña para promover  el uso de modos no motorizados y tecnologías limpias, tales como bicicleta, tricimóviles y transporte peatonal en todo el territorio nacional,  para incrementar  el uso de modos no motorizados (bicicleta, viaje a pie o tricimóvil, entre otros) y su integración con otros modos de transporte se han realizado las siguientes actividades:
Se expidió la Guía de Ciclo Infraestructura para Ciudades Colombianas (Lanzamiento Abril 2016), la cual pretende fortalecer los conocimientos de los tomadores de decisión, planeadores, veedores y sociedad civil para la implementación de infraestructura y políticas cicloinclusivas
Se presentó para consulta pública el proyecto de Decreto “Por el cual se adiciona el capítulo 9  al Título 1  de la Parte 2  del Libro 2  del Decreto 1079 de 2015,  reglamentando  el uso de vehículos Triciclo o Tricimóviles no motorizados incluidos los de pedaleo asistido, en la prestación del Servicio Público de Transporte Terrestre de pasajeros y se dictan otras disposiciones”</v>
      </c>
      <c r="U154" s="131">
        <f t="shared" si="46"/>
        <v>2</v>
      </c>
      <c r="V154" s="131">
        <f t="shared" ca="1" si="47"/>
        <v>0</v>
      </c>
      <c r="W154" s="131" t="str">
        <f t="shared" ca="1" si="48"/>
        <v>CUMPLIDA</v>
      </c>
      <c r="X154" s="881" t="str">
        <f ca="1">IF(W154&amp;W155&amp;W156="CUMPLIDA","CUMPLIDA",IF(OR(W154="VENCIDA",W155="VENCIDA",W156="VENCIDA"),"VENCIDA",IF(U154+U155+U156=6,"CUMPLIDA","EN TERMINO")))</f>
        <v>CUMPLIDA</v>
      </c>
    </row>
    <row r="155" spans="1:24" ht="120">
      <c r="A155" s="865"/>
      <c r="B155" s="896"/>
      <c r="C155" s="858"/>
      <c r="D155" s="858"/>
      <c r="E155" s="858"/>
      <c r="F155" s="80" t="s">
        <v>162</v>
      </c>
      <c r="G155" s="76" t="s">
        <v>163</v>
      </c>
      <c r="H155" s="76">
        <v>1</v>
      </c>
      <c r="I155" s="77">
        <f>DEFINITIVO!I334</f>
        <v>42522</v>
      </c>
      <c r="J155" s="77">
        <f>DEFINITIVO!J334</f>
        <v>42887</v>
      </c>
      <c r="K155" s="78">
        <f t="shared" si="43"/>
        <v>52.142857142857146</v>
      </c>
      <c r="L155" s="131" t="s">
        <v>1100</v>
      </c>
      <c r="M155" s="164">
        <f>DEFINITIVO!M334</f>
        <v>1</v>
      </c>
      <c r="N155" s="79">
        <f t="shared" si="49"/>
        <v>1</v>
      </c>
      <c r="O155" s="78">
        <f t="shared" si="50"/>
        <v>52.142857142857146</v>
      </c>
      <c r="P155" s="78" t="e">
        <f>IF(J155&lt;=#REF!,O155,0)</f>
        <v>#REF!</v>
      </c>
      <c r="Q155" s="78" t="e">
        <f>IF(#REF!&gt;=J155,K155,0)</f>
        <v>#REF!</v>
      </c>
      <c r="R155" s="131"/>
      <c r="S155" s="131"/>
      <c r="T155" s="82" t="str">
        <f>DEFINITIVO!T334</f>
        <v>PLAN VIGENCIA 2014
Con Radicado 20171060082223 del 31 de mayo de 2017 Se presentó a la Oficina jurídica para consulta publica el proyecto de decreto “Por el cual se adiciona el capítulo 9  al Título 1  de la Parte 2  del Libro 2  del Decreto 1079 de 2015,  reglamentando  el uso de vehículos Triciclo o Tricimóviles no motorizados incluidos los de pedaleo asistido, en la prestación del Servicio Público de Transporte Terrestre de pasajeros y se dictan otras disposiciones”</v>
      </c>
      <c r="U155" s="131">
        <f t="shared" si="46"/>
        <v>2</v>
      </c>
      <c r="V155" s="131">
        <f t="shared" ca="1" si="47"/>
        <v>0</v>
      </c>
      <c r="W155" s="131" t="str">
        <f t="shared" ca="1" si="48"/>
        <v>CUMPLIDA</v>
      </c>
      <c r="X155" s="881"/>
    </row>
    <row r="156" spans="1:24" ht="228">
      <c r="A156" s="865"/>
      <c r="B156" s="896"/>
      <c r="C156" s="858"/>
      <c r="D156" s="858"/>
      <c r="E156" s="858"/>
      <c r="F156" s="80" t="s">
        <v>164</v>
      </c>
      <c r="G156" s="76" t="s">
        <v>165</v>
      </c>
      <c r="H156" s="76">
        <v>5</v>
      </c>
      <c r="I156" s="77">
        <f>DEFINITIVO!I335</f>
        <v>42522</v>
      </c>
      <c r="J156" s="77">
        <f>DEFINITIVO!J335</f>
        <v>42887</v>
      </c>
      <c r="K156" s="78">
        <f t="shared" si="43"/>
        <v>52.142857142857146</v>
      </c>
      <c r="L156" s="131" t="s">
        <v>1100</v>
      </c>
      <c r="M156" s="164">
        <f>DEFINITIVO!M335</f>
        <v>5</v>
      </c>
      <c r="N156" s="79">
        <f t="shared" si="49"/>
        <v>1</v>
      </c>
      <c r="O156" s="78">
        <f t="shared" si="50"/>
        <v>52.142857142857146</v>
      </c>
      <c r="P156" s="78" t="e">
        <f>IF(J156&lt;=#REF!,O156,0)</f>
        <v>#REF!</v>
      </c>
      <c r="Q156" s="78" t="e">
        <f>IF(#REF!&gt;=J156,K156,0)</f>
        <v>#REF!</v>
      </c>
      <c r="R156" s="131"/>
      <c r="S156" s="131"/>
      <c r="T156" s="82" t="str">
        <f>DEFINITIVO!T335</f>
        <v>PLAN VIGENCIA 2014 
Informe de gestión Dra. Ayda Lucy Ospina.  Radicado 20173210103912. (páginas 7 y 8)
Además de las circulares expedidas  por el Ministerio de transporte destinadas a los organismos de tránsito recordándoles sus competencias, conjuntamente con la Supertransporte se expidieron las circulares: 018 de 2015, 072 de 2016, 073 de 2016, 0003 de 2017.
Respecto de la coordinación con la DITRA, se realizaron mesas de trabajo, operativos especiales en diferentes regiones del país, se expidió la Resolución 3443 de 2016 "Por la cual se dictan lineamientos para el control del cumplimiento de las normas que rigen la actividad transportadora". Definiendo así una estrategia liderada por el Viceministerio de Transporte  y la Superintendencia de puertos y transporte  yendo a cada una de las ciudades capitales  coordinando reuniones con las autoridades locales y obteniendo el compromiso de estas para adelantar estrategias para el control a la informalidad .</v>
      </c>
      <c r="U156" s="131">
        <f t="shared" si="46"/>
        <v>2</v>
      </c>
      <c r="V156" s="131">
        <f t="shared" ca="1" si="47"/>
        <v>0</v>
      </c>
      <c r="W156" s="131" t="str">
        <f t="shared" ca="1" si="48"/>
        <v>CUMPLIDA</v>
      </c>
      <c r="X156" s="881"/>
    </row>
    <row r="157" spans="1:24" ht="72">
      <c r="A157" s="865">
        <v>34</v>
      </c>
      <c r="B157" s="858" t="s">
        <v>166</v>
      </c>
      <c r="C157" s="858" t="s">
        <v>31</v>
      </c>
      <c r="D157" s="130" t="s">
        <v>167</v>
      </c>
      <c r="E157" s="80" t="s">
        <v>168</v>
      </c>
      <c r="F157" s="80" t="s">
        <v>169</v>
      </c>
      <c r="G157" s="76" t="s">
        <v>163</v>
      </c>
      <c r="H157" s="76">
        <v>1</v>
      </c>
      <c r="I157" s="77">
        <f>DEFINITIVO!I336</f>
        <v>42917</v>
      </c>
      <c r="J157" s="77">
        <f>DEFINITIVO!J336</f>
        <v>43100</v>
      </c>
      <c r="K157" s="78">
        <f t="shared" si="43"/>
        <v>26.142857142857142</v>
      </c>
      <c r="L157" s="131" t="s">
        <v>1100</v>
      </c>
      <c r="M157" s="164">
        <f>DEFINITIVO!M336</f>
        <v>1</v>
      </c>
      <c r="N157" s="79">
        <f t="shared" si="49"/>
        <v>1</v>
      </c>
      <c r="O157" s="78">
        <f t="shared" si="50"/>
        <v>26.142857142857142</v>
      </c>
      <c r="P157" s="78" t="e">
        <f>IF(J157&lt;=#REF!,O157,0)</f>
        <v>#REF!</v>
      </c>
      <c r="Q157" s="78" t="e">
        <f>IF(#REF!&gt;=J157,K157,0)</f>
        <v>#REF!</v>
      </c>
      <c r="R157" s="131"/>
      <c r="S157" s="131"/>
      <c r="T157" s="82" t="str">
        <f>DEFINITIVO!T336</f>
        <v>PLAN VIGENCIA 2014
Se elaboró proyecto de Decreto por medio del cual se modifica el Capítulo 2, Título 3, Parte 2, Libro 2 del Decreto 1079 de 2015.
La documentación y soportes se encuentran en al DTT.</v>
      </c>
      <c r="U157" s="131">
        <f t="shared" si="46"/>
        <v>2</v>
      </c>
      <c r="V157" s="131">
        <f t="shared" ca="1" si="47"/>
        <v>0</v>
      </c>
      <c r="W157" s="131" t="str">
        <f t="shared" ca="1" si="48"/>
        <v>CUMPLIDA</v>
      </c>
      <c r="X157" s="881" t="str">
        <f ca="1">IF(W157&amp;W158="CUMPLIDA","CUMPLIDA",IF(OR(W157="VENCIDA",W158="VENCIDA"),"VENCIDA",IF(U157+U158=4,"CUMPLIDA","EN TERMINO")))</f>
        <v>CUMPLIDA</v>
      </c>
    </row>
    <row r="158" spans="1:24" ht="336">
      <c r="A158" s="865"/>
      <c r="B158" s="858"/>
      <c r="C158" s="858"/>
      <c r="D158" s="130" t="s">
        <v>170</v>
      </c>
      <c r="E158" s="80" t="s">
        <v>171</v>
      </c>
      <c r="F158" s="137" t="s">
        <v>172</v>
      </c>
      <c r="G158" s="81" t="s">
        <v>173</v>
      </c>
      <c r="H158" s="76">
        <v>2</v>
      </c>
      <c r="I158" s="77">
        <f>DEFINITIVO!I337</f>
        <v>42370</v>
      </c>
      <c r="J158" s="77">
        <f>DEFINITIVO!J337</f>
        <v>42735</v>
      </c>
      <c r="K158" s="78">
        <f t="shared" si="43"/>
        <v>52.142857142857146</v>
      </c>
      <c r="L158" s="131" t="s">
        <v>59</v>
      </c>
      <c r="M158" s="164">
        <f>DEFINITIVO!M337</f>
        <v>2</v>
      </c>
      <c r="N158" s="79">
        <f t="shared" si="49"/>
        <v>1</v>
      </c>
      <c r="O158" s="78">
        <f t="shared" si="50"/>
        <v>52.142857142857146</v>
      </c>
      <c r="P158" s="78" t="e">
        <f>IF(J158&lt;=#REF!,O158,0)</f>
        <v>#REF!</v>
      </c>
      <c r="Q158" s="78" t="e">
        <f>IF(#REF!&gt;=J158,K158,0)</f>
        <v>#REF!</v>
      </c>
      <c r="R158" s="131"/>
      <c r="S158" s="131"/>
      <c r="T158" s="82" t="str">
        <f>DEFINITIVO!T337</f>
        <v>PLAN VIGENCIA 2014
Cumplidos y entregados: 
1. Formulación del Plan Maestro Fluvial para Colombia 
(publicado en la página web del ministerio en el siguiente enlace https://www.mintransporte.gov.co/Documentos/documentos_del_ministerio/informe_final_consultora)</v>
      </c>
      <c r="U158" s="131">
        <f t="shared" si="46"/>
        <v>2</v>
      </c>
      <c r="V158" s="131">
        <f t="shared" ca="1" si="47"/>
        <v>0</v>
      </c>
      <c r="W158" s="131" t="str">
        <f t="shared" ca="1" si="48"/>
        <v>CUMPLIDA</v>
      </c>
      <c r="X158" s="881"/>
    </row>
    <row r="159" spans="1:24" ht="84">
      <c r="A159" s="865">
        <v>35</v>
      </c>
      <c r="B159" s="858" t="s">
        <v>1101</v>
      </c>
      <c r="C159" s="858" t="s">
        <v>48</v>
      </c>
      <c r="D159" s="866" t="s">
        <v>174</v>
      </c>
      <c r="E159" s="895" t="s">
        <v>175</v>
      </c>
      <c r="F159" s="80" t="s">
        <v>176</v>
      </c>
      <c r="G159" s="76" t="s">
        <v>177</v>
      </c>
      <c r="H159" s="76">
        <v>1</v>
      </c>
      <c r="I159" s="77">
        <f>DEFINITIVO!I338</f>
        <v>42583</v>
      </c>
      <c r="J159" s="77">
        <f>DEFINITIVO!J338</f>
        <v>42947</v>
      </c>
      <c r="K159" s="78">
        <f t="shared" si="43"/>
        <v>52</v>
      </c>
      <c r="L159" s="131" t="s">
        <v>1100</v>
      </c>
      <c r="M159" s="164">
        <f>DEFINITIVO!M338</f>
        <v>1</v>
      </c>
      <c r="N159" s="79">
        <f t="shared" si="49"/>
        <v>1</v>
      </c>
      <c r="O159" s="78">
        <f t="shared" si="50"/>
        <v>52</v>
      </c>
      <c r="P159" s="78" t="e">
        <f>IF(J159&lt;=#REF!,O159,0)</f>
        <v>#REF!</v>
      </c>
      <c r="Q159" s="78" t="e">
        <f>IF(#REF!&gt;=J159,K159,0)</f>
        <v>#REF!</v>
      </c>
      <c r="R159" s="131"/>
      <c r="S159" s="131"/>
      <c r="T159" s="82" t="str">
        <f>DEFINITIVO!T338</f>
        <v xml:space="preserve">PLAN VIGENCIA 2014.                                                                                                                                                                                                                                                   
Se realizó  estudio a través del contrato de consultoría 437 de 2016, con el consorcio TPD MOVICONSULT en las rutas Puerto Asís-Puerto Leguízamo, Puerto Carreño- Puerto Gaitán y Leticia y Zonas de Influencia. Los resultados serán socializados en el año 2017.  </v>
      </c>
      <c r="U159" s="131">
        <f t="shared" si="46"/>
        <v>2</v>
      </c>
      <c r="V159" s="131">
        <f t="shared" ca="1" si="47"/>
        <v>0</v>
      </c>
      <c r="W159" s="131" t="str">
        <f t="shared" ca="1" si="48"/>
        <v>CUMPLIDA</v>
      </c>
      <c r="X159" s="881" t="str">
        <f ca="1">IF(W159&amp;W160="CUMPLIDA","CUMPLIDA",IF(OR(W159="VENCIDA",W160="VENCIDA"),"VENCIDA",IF(U159+U160=4,"CUMPLIDA","EN TERMINO")))</f>
        <v>CUMPLIDA</v>
      </c>
    </row>
    <row r="160" spans="1:24" ht="84">
      <c r="A160" s="865"/>
      <c r="B160" s="858"/>
      <c r="C160" s="858"/>
      <c r="D160" s="866"/>
      <c r="E160" s="895"/>
      <c r="F160" s="80" t="s">
        <v>178</v>
      </c>
      <c r="G160" s="76" t="s">
        <v>179</v>
      </c>
      <c r="H160" s="76">
        <v>20</v>
      </c>
      <c r="I160" s="77">
        <f>DEFINITIVO!I339</f>
        <v>42583</v>
      </c>
      <c r="J160" s="77">
        <f>DEFINITIVO!J339</f>
        <v>42947</v>
      </c>
      <c r="K160" s="78">
        <f t="shared" si="43"/>
        <v>52</v>
      </c>
      <c r="L160" s="131" t="s">
        <v>1100</v>
      </c>
      <c r="M160" s="164">
        <f>DEFINITIVO!M339</f>
        <v>23</v>
      </c>
      <c r="N160" s="79">
        <f t="shared" si="49"/>
        <v>1</v>
      </c>
      <c r="O160" s="78">
        <f t="shared" si="50"/>
        <v>52</v>
      </c>
      <c r="P160" s="78" t="e">
        <f>IF(J160&lt;=#REF!,O160,0)</f>
        <v>#REF!</v>
      </c>
      <c r="Q160" s="78" t="e">
        <f>IF(#REF!&gt;=J160,K160,0)</f>
        <v>#REF!</v>
      </c>
      <c r="R160" s="131"/>
      <c r="S160" s="131"/>
      <c r="T160" s="82" t="str">
        <f>DEFINITIVO!T339</f>
        <v xml:space="preserve">PLAN VIGENCIA 2014.                                                                                                                                                                                                                                                    
En desarrollo del Contrato 507 de 2016, celebrado con  Digital Consulting Group, se realizó el ajuste del aplicativo y la migración de la información de 23 Inspecciones Fluviales al Registro Nacional Fluvial, información que en consecuencia se encuentra en producción. </v>
      </c>
      <c r="U160" s="131">
        <f t="shared" si="46"/>
        <v>2</v>
      </c>
      <c r="V160" s="131">
        <f t="shared" ca="1" si="47"/>
        <v>0</v>
      </c>
      <c r="W160" s="131" t="str">
        <f t="shared" ca="1" si="48"/>
        <v>CUMPLIDA</v>
      </c>
      <c r="X160" s="881"/>
    </row>
    <row r="161" spans="1:24" ht="409.5">
      <c r="A161" s="129">
        <v>40</v>
      </c>
      <c r="B161" s="130" t="s">
        <v>189</v>
      </c>
      <c r="C161" s="130" t="s">
        <v>31</v>
      </c>
      <c r="D161" s="130" t="s">
        <v>190</v>
      </c>
      <c r="E161" s="80" t="s">
        <v>191</v>
      </c>
      <c r="F161" s="2" t="s">
        <v>192</v>
      </c>
      <c r="G161" s="76" t="s">
        <v>193</v>
      </c>
      <c r="H161" s="76">
        <v>1</v>
      </c>
      <c r="I161" s="77">
        <f>DEFINITIVO!I343</f>
        <v>42644</v>
      </c>
      <c r="J161" s="77">
        <f>DEFINITIVO!J343</f>
        <v>43009</v>
      </c>
      <c r="K161" s="78">
        <f t="shared" si="43"/>
        <v>52.142857142857146</v>
      </c>
      <c r="L161" s="131" t="s">
        <v>1100</v>
      </c>
      <c r="M161" s="164">
        <f>DEFINITIVO!M343</f>
        <v>1</v>
      </c>
      <c r="N161" s="79">
        <f t="shared" si="49"/>
        <v>1</v>
      </c>
      <c r="O161" s="78">
        <f t="shared" si="50"/>
        <v>52.142857142857146</v>
      </c>
      <c r="P161" s="78" t="e">
        <f>IF(J161&lt;=#REF!,O161,0)</f>
        <v>#REF!</v>
      </c>
      <c r="Q161" s="78" t="e">
        <f>IF(#REF!&gt;=J161,K161,0)</f>
        <v>#REF!</v>
      </c>
      <c r="R161" s="131"/>
      <c r="S161" s="131"/>
      <c r="T161" s="82" t="str">
        <f>DEFINITIVO!T343</f>
        <v>PLAN VIGENCIA 2014</v>
      </c>
      <c r="U161" s="131">
        <f t="shared" si="46"/>
        <v>2</v>
      </c>
      <c r="V161" s="131">
        <f t="shared" ca="1" si="47"/>
        <v>0</v>
      </c>
      <c r="W161" s="131" t="str">
        <f t="shared" ca="1" si="48"/>
        <v>CUMPLIDA</v>
      </c>
      <c r="X161" s="131" t="str">
        <f ca="1">IF(W161="CUMPLIDA","CUMPLIDA",IF(W161="EN TERMINO","EN TERMINO","VENCIDA"))</f>
        <v>CUMPLIDA</v>
      </c>
    </row>
    <row r="162" spans="1:24" ht="409.5">
      <c r="A162" s="129">
        <v>52</v>
      </c>
      <c r="B162" s="130" t="s">
        <v>209</v>
      </c>
      <c r="C162" s="130" t="s">
        <v>210</v>
      </c>
      <c r="D162" s="130" t="s">
        <v>571</v>
      </c>
      <c r="E162" s="130" t="s">
        <v>572</v>
      </c>
      <c r="F162" s="130" t="s">
        <v>573</v>
      </c>
      <c r="G162" s="129" t="s">
        <v>109</v>
      </c>
      <c r="H162" s="129">
        <v>2</v>
      </c>
      <c r="I162" s="77">
        <f>DEFINITIVO!I352</f>
        <v>42736</v>
      </c>
      <c r="J162" s="77">
        <f>DEFINITIVO!J352</f>
        <v>43100</v>
      </c>
      <c r="K162" s="78">
        <f t="shared" si="43"/>
        <v>52</v>
      </c>
      <c r="L162" s="131" t="s">
        <v>1100</v>
      </c>
      <c r="M162" s="131">
        <f>DEFINITIVO!M352</f>
        <v>2</v>
      </c>
      <c r="N162" s="79">
        <f t="shared" si="49"/>
        <v>1</v>
      </c>
      <c r="O162" s="78">
        <f t="shared" si="50"/>
        <v>52</v>
      </c>
      <c r="P162" s="78" t="e">
        <f>IF(J162&lt;=#REF!,O162,0)</f>
        <v>#REF!</v>
      </c>
      <c r="Q162" s="78" t="e">
        <f>IF(#REF!&gt;=J162,K162,0)</f>
        <v>#REF!</v>
      </c>
      <c r="R162" s="131"/>
      <c r="S162" s="131"/>
      <c r="T162" s="82" t="str">
        <f>DEFINITIVO!T352</f>
        <v xml:space="preserve">AUDITORIA VIGENCIA 2014
Se  formula Plan de acción Preventivo , relacionada con reducir posibles  interpretaciones a los contenidos de la Ficha BPIN.
CUMPLIDA. Durante la vigencia 2017 y siguiendo la metodología diseñada por el DNP se adelantaron las actualizaciones y ajustes en las actividades del Proyecto con el acompañamiento de la Oficina Asesora de Planeación, correspondiente al proyecto de inversión “ADMINISTRACIÓN GERENCIAL DEL RUNT Y ORGANIZACIÓN PARA LA INVESTIGACION Y DESARROLLO EN EL SECTOR DE TRÁNSITO Y TRANSPORTE, LEY 1005 DE 2006, REGION NACIONAL”, el cual se encuentra inscrito y aprobado por el Departamento Nacional de Planeación DNP bajo el Código BPIN 0011-10053-0000, Se adjunta Ficha actualizada. </v>
      </c>
      <c r="U162" s="131">
        <f t="shared" si="46"/>
        <v>2</v>
      </c>
      <c r="V162" s="131">
        <f t="shared" ca="1" si="47"/>
        <v>0</v>
      </c>
      <c r="W162" s="131" t="str">
        <f t="shared" ca="1" si="48"/>
        <v>CUMPLIDA</v>
      </c>
      <c r="X162" s="131" t="str">
        <f ca="1">IF(W162="CUMPLIDA","CUMPLIDA",IF(W162="EN TERMINO","EN TERMINO","VENCIDA"))</f>
        <v>CUMPLIDA</v>
      </c>
    </row>
    <row r="163" spans="1:24" ht="409.5">
      <c r="A163" s="129">
        <v>56</v>
      </c>
      <c r="B163" s="130" t="s">
        <v>219</v>
      </c>
      <c r="C163" s="130" t="s">
        <v>31</v>
      </c>
      <c r="D163" s="130" t="s">
        <v>220</v>
      </c>
      <c r="E163" s="130" t="s">
        <v>599</v>
      </c>
      <c r="F163" s="130" t="s">
        <v>155</v>
      </c>
      <c r="G163" s="129" t="s">
        <v>221</v>
      </c>
      <c r="H163" s="76">
        <v>1</v>
      </c>
      <c r="I163" s="77">
        <f>DEFINITIVO!I355</f>
        <v>42522</v>
      </c>
      <c r="J163" s="77">
        <f>DEFINITIVO!J355</f>
        <v>42887</v>
      </c>
      <c r="K163" s="78">
        <f t="shared" si="43"/>
        <v>52.142857142857146</v>
      </c>
      <c r="L163" s="131" t="s">
        <v>1112</v>
      </c>
      <c r="M163" s="131">
        <f>DEFINITIVO!M355</f>
        <v>1</v>
      </c>
      <c r="N163" s="79">
        <f t="shared" si="49"/>
        <v>1</v>
      </c>
      <c r="O163" s="78">
        <f t="shared" si="50"/>
        <v>52.142857142857146</v>
      </c>
      <c r="P163" s="78" t="e">
        <f>IF(J163&lt;=#REF!,O163,0)</f>
        <v>#REF!</v>
      </c>
      <c r="Q163" s="78" t="e">
        <f>IF(#REF!&gt;=J163,K163,0)</f>
        <v>#REF!</v>
      </c>
      <c r="R163" s="131"/>
      <c r="S163" s="131"/>
      <c r="T163" s="82" t="str">
        <f>DEFINITIVO!T355</f>
        <v xml:space="preserve">
AUDITORIA VIGENCIA 2014
Memorando 20174000104063 del 05/07/2017, donde anexan y expresan que se elaboraron dos matrices donde se identificaron 14 riesgos dentro de las diferentes etapas de los procesos de selección, una para los procesos en general y otra para los procesos de Banca, las cuales cuentan con los parámetros establecidos dentro del Plan de Mejoramiento y que fueron divulgadas a todo el personal del Ministerio de Transporte mediante correo institucional, el 27 de junio de 2017.</v>
      </c>
      <c r="U163" s="131">
        <f t="shared" si="46"/>
        <v>2</v>
      </c>
      <c r="V163" s="131">
        <f t="shared" ca="1" si="47"/>
        <v>0</v>
      </c>
      <c r="W163" s="131" t="str">
        <f t="shared" ca="1" si="48"/>
        <v>CUMPLIDA</v>
      </c>
      <c r="X163" s="131" t="str">
        <f ca="1">IF(W163="CUMPLIDA","CUMPLIDA",IF(W163="EN TERMINO","EN TERMINO","VENCIDA"))</f>
        <v>CUMPLIDA</v>
      </c>
    </row>
    <row r="164" spans="1:24" ht="312">
      <c r="A164" s="129">
        <v>57</v>
      </c>
      <c r="B164" s="130" t="s">
        <v>222</v>
      </c>
      <c r="C164" s="130" t="s">
        <v>31</v>
      </c>
      <c r="D164" s="130" t="s">
        <v>223</v>
      </c>
      <c r="E164" s="130" t="s">
        <v>599</v>
      </c>
      <c r="F164" s="130" t="s">
        <v>155</v>
      </c>
      <c r="G164" s="129" t="s">
        <v>107</v>
      </c>
      <c r="H164" s="129">
        <v>1</v>
      </c>
      <c r="I164" s="77">
        <f>DEFINITIVO!I356</f>
        <v>42522</v>
      </c>
      <c r="J164" s="77">
        <f>DEFINITIVO!J356</f>
        <v>42887</v>
      </c>
      <c r="K164" s="78">
        <f t="shared" si="43"/>
        <v>52.142857142857146</v>
      </c>
      <c r="L164" s="131" t="s">
        <v>1112</v>
      </c>
      <c r="M164" s="164">
        <f>DEFINITIVO!M356</f>
        <v>1</v>
      </c>
      <c r="N164" s="79">
        <f t="shared" si="49"/>
        <v>1</v>
      </c>
      <c r="O164" s="78">
        <f t="shared" si="50"/>
        <v>52.142857142857146</v>
      </c>
      <c r="P164" s="78" t="e">
        <f>IF(J164&lt;=#REF!,O164,0)</f>
        <v>#REF!</v>
      </c>
      <c r="Q164" s="78" t="e">
        <f>IF(#REF!&gt;=J164,K164,0)</f>
        <v>#REF!</v>
      </c>
      <c r="R164" s="131"/>
      <c r="S164" s="131"/>
      <c r="T164" s="82" t="str">
        <f>DEFINITIVO!T356</f>
        <v>AUDITORIA VIGENCIA 2014
Memorando 20174000104063 del 05/07/2017, donde anexan y expresan que se elaboraron dos matrices donde se identificaron 14 riesgos dentro de las diferentes etapas de los procesos de selección, una para los procesos en general y otra para los procesos de Banca, las cuales cuentan con los parámetros establecidos dentro del Plan de Mejoramiento y que fueron divulgadas a todo el personal del Ministerio de Transporte mediante correo institucional, el 27 de junio de 2017.</v>
      </c>
      <c r="U164" s="131">
        <f t="shared" si="46"/>
        <v>2</v>
      </c>
      <c r="V164" s="131">
        <f t="shared" ca="1" si="47"/>
        <v>0</v>
      </c>
      <c r="W164" s="131" t="str">
        <f t="shared" ca="1" si="48"/>
        <v>CUMPLIDA</v>
      </c>
      <c r="X164" s="131" t="str">
        <f ca="1">IF(W164="CUMPLIDA","CUMPLIDA",IF(W164="EN TERMINO","EN TERMINO","VENCIDA"))</f>
        <v>CUMPLIDA</v>
      </c>
    </row>
    <row r="165" spans="1:24" ht="84">
      <c r="A165" s="865">
        <v>61</v>
      </c>
      <c r="B165" s="858" t="s">
        <v>237</v>
      </c>
      <c r="C165" s="858" t="s">
        <v>48</v>
      </c>
      <c r="D165" s="858" t="s">
        <v>238</v>
      </c>
      <c r="E165" s="137" t="s">
        <v>239</v>
      </c>
      <c r="F165" s="137" t="s">
        <v>240</v>
      </c>
      <c r="G165" s="81" t="s">
        <v>241</v>
      </c>
      <c r="H165" s="81">
        <v>2</v>
      </c>
      <c r="I165" s="77">
        <f>DEFINITIVO!I361</f>
        <v>42491</v>
      </c>
      <c r="J165" s="77">
        <f>DEFINITIVO!J361</f>
        <v>42735</v>
      </c>
      <c r="K165" s="78">
        <f>(+J165-I165)/7</f>
        <v>34.857142857142854</v>
      </c>
      <c r="L165" s="131" t="s">
        <v>226</v>
      </c>
      <c r="M165" s="131">
        <f>DEFINITIVO!M361</f>
        <v>2</v>
      </c>
      <c r="N165" s="79">
        <f>IF(M165/H165&gt;1,1,+M165/H165)</f>
        <v>1</v>
      </c>
      <c r="O165" s="78">
        <f>+K165*N165</f>
        <v>34.857142857142854</v>
      </c>
      <c r="P165" s="78" t="e">
        <f>IF(J165&lt;=#REF!,O165,0)</f>
        <v>#REF!</v>
      </c>
      <c r="Q165" s="78" t="e">
        <f>IF(#REF!&gt;=J165,K165,0)</f>
        <v>#REF!</v>
      </c>
      <c r="R165" s="131"/>
      <c r="S165" s="131"/>
      <c r="T165" s="82" t="str">
        <f>DEFINITIVO!T361</f>
        <v>PLAN VIGENCIA 2014
El inventario con corte a diciembre 31  de 2014, se  registró contablemente en enero de 2015.  El inventario del Runt con corte a junio 30 de 2015, se registro en Diciembre de 2015. Avance del 100%. A medida que reporten  actas se irán registrando contablemente.</v>
      </c>
      <c r="U165" s="131">
        <f t="shared" si="46"/>
        <v>2</v>
      </c>
      <c r="V165" s="131">
        <f t="shared" ca="1" si="47"/>
        <v>0</v>
      </c>
      <c r="W165" s="131" t="str">
        <f ca="1">IF(U165+V165&gt;1,"CUMPLIDA",IF(V165=1,"EN TERMINO","VENCIDA"))</f>
        <v>CUMPLIDA</v>
      </c>
      <c r="X165" s="881" t="str">
        <f ca="1">IF(W165&amp;W166="CUMPLIDA","CUMPLIDA",IF(OR(W165="VENCIDA",W166="VENCIDA"),"VENCIDA",IF(U165+U166=4,"CUMPLIDA","EN TERMINO")))</f>
        <v>CUMPLIDA</v>
      </c>
    </row>
    <row r="166" spans="1:24" ht="84">
      <c r="A166" s="865"/>
      <c r="B166" s="858"/>
      <c r="C166" s="858"/>
      <c r="D166" s="858"/>
      <c r="E166" s="137" t="s">
        <v>242</v>
      </c>
      <c r="F166" s="137" t="s">
        <v>243</v>
      </c>
      <c r="G166" s="81" t="s">
        <v>244</v>
      </c>
      <c r="H166" s="81">
        <v>2</v>
      </c>
      <c r="I166" s="77">
        <f>DEFINITIVO!I362</f>
        <v>42917</v>
      </c>
      <c r="J166" s="77">
        <f>DEFINITIVO!J362</f>
        <v>43069</v>
      </c>
      <c r="K166" s="78">
        <f>(+J166-I166)/7</f>
        <v>21.714285714285715</v>
      </c>
      <c r="L166" s="131" t="s">
        <v>1102</v>
      </c>
      <c r="M166" s="164">
        <f>DEFINITIVO!M362</f>
        <v>2</v>
      </c>
      <c r="N166" s="79">
        <f>IF(M166/H166&gt;1,1,+M166/H166)</f>
        <v>1</v>
      </c>
      <c r="O166" s="78">
        <f>+K166*N166</f>
        <v>21.714285714285715</v>
      </c>
      <c r="P166" s="78" t="e">
        <f>IF(J166&lt;=#REF!,O166,0)</f>
        <v>#REF!</v>
      </c>
      <c r="Q166" s="78" t="e">
        <f>IF(#REF!&gt;=J166,K166,0)</f>
        <v>#REF!</v>
      </c>
      <c r="R166" s="131"/>
      <c r="S166" s="131"/>
      <c r="T166" s="82" t="str">
        <f>DEFINITIVO!T362</f>
        <v>PLAN VIGENCIA 2014
La Interventoría mensualmente adelanta visitas a diferentes actores a nivel nacional donde uno de los puntos de revisión es el inventario de los equipos. A su vez se presento programa de seguimiento a regionales para que asistan los miembros del equipo Runt.</v>
      </c>
      <c r="U166" s="131">
        <f t="shared" si="46"/>
        <v>2</v>
      </c>
      <c r="V166" s="131">
        <f t="shared" ca="1" si="47"/>
        <v>0</v>
      </c>
      <c r="W166" s="131" t="str">
        <f ca="1">IF(U166+V166&gt;1,"CUMPLIDA",IF(V166=1,"EN TERMINO","VENCIDA"))</f>
        <v>CUMPLIDA</v>
      </c>
      <c r="X166" s="881"/>
    </row>
    <row r="167" spans="1:24" ht="33.75" customHeight="1">
      <c r="A167" s="68" t="s">
        <v>247</v>
      </c>
      <c r="B167" s="68"/>
      <c r="C167" s="69"/>
      <c r="D167" s="68"/>
      <c r="E167" s="68"/>
      <c r="F167" s="70"/>
      <c r="G167" s="70"/>
      <c r="H167" s="70"/>
      <c r="I167" s="93"/>
      <c r="J167" s="93"/>
      <c r="K167" s="72"/>
      <c r="L167" s="73"/>
      <c r="M167" s="164"/>
      <c r="N167" s="74"/>
      <c r="O167" s="72"/>
      <c r="P167" s="72"/>
      <c r="Q167" s="56"/>
      <c r="R167" s="73"/>
      <c r="S167" s="73"/>
      <c r="T167" s="82"/>
      <c r="U167" s="73"/>
      <c r="V167" s="73"/>
      <c r="W167" s="73"/>
      <c r="X167" s="75"/>
    </row>
    <row r="168" spans="1:24" ht="308.25" customHeight="1">
      <c r="A168" s="889">
        <v>1</v>
      </c>
      <c r="B168" s="858" t="s">
        <v>248</v>
      </c>
      <c r="C168" s="858" t="s">
        <v>249</v>
      </c>
      <c r="D168" s="858" t="s">
        <v>250</v>
      </c>
      <c r="E168" s="858" t="s">
        <v>251</v>
      </c>
      <c r="F168" s="858" t="s">
        <v>252</v>
      </c>
      <c r="G168" s="129" t="s">
        <v>253</v>
      </c>
      <c r="H168" s="129">
        <v>1</v>
      </c>
      <c r="I168" s="77">
        <f>DEFINITIVO!I365</f>
        <v>42370</v>
      </c>
      <c r="J168" s="77">
        <f>DEFINITIVO!J365</f>
        <v>42522</v>
      </c>
      <c r="K168" s="78">
        <f>(+J168-I168)/7</f>
        <v>21.714285714285715</v>
      </c>
      <c r="L168" s="131" t="s">
        <v>1100</v>
      </c>
      <c r="M168" s="131">
        <f>DEFINITIVO!M365</f>
        <v>1</v>
      </c>
      <c r="N168" s="79">
        <f>IF(M168/H168&gt;1,1,+M168/H168)</f>
        <v>1</v>
      </c>
      <c r="O168" s="78">
        <f>+K168*N168</f>
        <v>21.714285714285715</v>
      </c>
      <c r="P168" s="78" t="e">
        <f>IF(J168&lt;=#REF!,O168,0)</f>
        <v>#REF!</v>
      </c>
      <c r="Q168" s="78" t="e">
        <f>IF(#REF!&gt;=J168,K168,0)</f>
        <v>#REF!</v>
      </c>
      <c r="R168" s="131"/>
      <c r="S168" s="131"/>
      <c r="T168" s="82" t="str">
        <f>DEFINITIVO!T365</f>
        <v>PLAN VIGENCIA 2013
Después de analizar las diferentes falencias en los registros iniciales de los vehículos de carga, se identificaron las siguientes:
1. Vehículos matriculados sin certificado de cumplimiento de requisitos o sin la aprobación de la caución expedidos por el Ministerio de Transporte. 
2. Vehículos matriculados sin certificado de cumplimiento de requisitos o sin la aprobación de la caución, respecto de los cuales con posterioridad a la fecha de su registro inicial, fue expedido el certificado de cumplimiento de requisitos o la aprobación de la caución por el Ministerio de Transporte.
3. Vehículos matriculados con certificado de cumplimiento de requisitos o aprobación de la caución, expedido por el Ministerio de Transporte para  un vehículo y utilizado para matricular el vehículo para el que fue expedido y otros más o un vehículo distinto.
4. Vehículos matriculados con certificado de cumplimiento de requisitos o aprobación de la caución no expedidos por el Ministerio de Transporte. 
5. Vehículos matriculados con certificado de cumplimiento de requisitos expedidos por el Ministerio de Transporte por desintegración,  pérdida total o hurto de otro vehículo que con posterioridad se estableció que continua activo o que no existió.
Por lo anterior solicito dar por cumplida esta actividad.</v>
      </c>
      <c r="U168" s="126">
        <f>IF(N168=100%,2,0)</f>
        <v>2</v>
      </c>
      <c r="V168" s="126">
        <f ca="1">IF(J168&lt;$T$2,0,1)</f>
        <v>0</v>
      </c>
      <c r="W168" s="126" t="str">
        <f ca="1">IF(U168+V168&gt;1,"CUMPLIDA",IF(V168=1,"EN TERMINO","VENCIDA"))</f>
        <v>CUMPLIDA</v>
      </c>
      <c r="X168" s="692" t="str">
        <f ca="1">IF(W168&amp;W169="CUMPLIDA","CUMPLIDA",IF(OR(W168="VENCIDA",W169="VENCIDA"),"VENCIDA",IF(U168+U169=4,"CUMPLIDA","EN TERMINO")))</f>
        <v>CUMPLIDA</v>
      </c>
    </row>
    <row r="169" spans="1:24" ht="144">
      <c r="A169" s="889"/>
      <c r="B169" s="858"/>
      <c r="C169" s="858"/>
      <c r="D169" s="858"/>
      <c r="E169" s="858"/>
      <c r="F169" s="858"/>
      <c r="G169" s="534" t="s">
        <v>1858</v>
      </c>
      <c r="H169" s="530">
        <v>1</v>
      </c>
      <c r="I169" s="77">
        <f>DEFINITIVO!I366</f>
        <v>42552</v>
      </c>
      <c r="J169" s="77">
        <f>DEFINITIVO!J366</f>
        <v>42917</v>
      </c>
      <c r="K169" s="78">
        <f>(+J169-I169)/7</f>
        <v>52.142857142857146</v>
      </c>
      <c r="L169" s="131" t="s">
        <v>1100</v>
      </c>
      <c r="M169" s="164">
        <f>DEFINITIVO!M366</f>
        <v>3</v>
      </c>
      <c r="N169" s="79">
        <f>IF(M169/H169&gt;1,1,+M169/H169)</f>
        <v>1</v>
      </c>
      <c r="O169" s="78">
        <f>+K169*N169</f>
        <v>52.142857142857146</v>
      </c>
      <c r="P169" s="78" t="e">
        <f>IF(J169&lt;=#REF!,O169,0)</f>
        <v>#REF!</v>
      </c>
      <c r="Q169" s="78" t="e">
        <f>IF(#REF!&gt;=J169,K169,0)</f>
        <v>#REF!</v>
      </c>
      <c r="R169" s="131"/>
      <c r="S169" s="131"/>
      <c r="T169" s="82" t="str">
        <f>DEFINITIVO!T366</f>
        <v>Se expidieron los Decretos 1514 de 2016, 153 de 2017 y la Resolución 332 de 2017, defiendo los procedimientos para la normalización de la matrícula de los vehículos de caarga que presentan omisión en el registro inicial.</v>
      </c>
      <c r="U169" s="126">
        <f>IF(N169=100%,2,0)</f>
        <v>2</v>
      </c>
      <c r="V169" s="126">
        <f ca="1">IF(J169&lt;$T$2,0,1)</f>
        <v>0</v>
      </c>
      <c r="W169" s="126" t="str">
        <f ca="1">IF(U169+V169&gt;1,"CUMPLIDA",IF(V169=1,"EN TERMINO","VENCIDA"))</f>
        <v>CUMPLIDA</v>
      </c>
      <c r="X169" s="692"/>
    </row>
    <row r="170" spans="1:24" ht="156">
      <c r="A170" s="138">
        <v>9</v>
      </c>
      <c r="B170" s="130" t="s">
        <v>254</v>
      </c>
      <c r="C170" s="130" t="s">
        <v>48</v>
      </c>
      <c r="D170" s="130" t="s">
        <v>255</v>
      </c>
      <c r="E170" s="130" t="s">
        <v>256</v>
      </c>
      <c r="F170" s="3" t="s">
        <v>257</v>
      </c>
      <c r="G170" s="4" t="s">
        <v>258</v>
      </c>
      <c r="H170" s="4">
        <v>1</v>
      </c>
      <c r="I170" s="77">
        <f>DEFINITIVO!I367</f>
        <v>42552</v>
      </c>
      <c r="J170" s="77">
        <f>DEFINITIVO!J367</f>
        <v>42885</v>
      </c>
      <c r="K170" s="78">
        <f>(+J170-I170)/7</f>
        <v>47.571428571428569</v>
      </c>
      <c r="L170" s="131" t="s">
        <v>1103</v>
      </c>
      <c r="M170" s="164">
        <f>DEFINITIVO!M367</f>
        <v>1</v>
      </c>
      <c r="N170" s="79">
        <f>IF(M170/H170&gt;1,1,+M170/H170)</f>
        <v>1</v>
      </c>
      <c r="O170" s="78">
        <f>+K170*N170</f>
        <v>47.571428571428569</v>
      </c>
      <c r="P170" s="78" t="e">
        <f>IF(J170&lt;=#REF!,O170,0)</f>
        <v>#REF!</v>
      </c>
      <c r="Q170" s="78" t="e">
        <f>IF(#REF!&gt;=J170,K170,0)</f>
        <v>#REF!</v>
      </c>
      <c r="R170" s="131"/>
      <c r="S170" s="131"/>
      <c r="T170" s="82" t="str">
        <f>DEFINITIVO!T367</f>
        <v xml:space="preserve">PLAN VIGENCIA 2013
Se expidió la Resolución 600 del 17 de marzo de 2017, a través de la cual se establece, reglamenta y redefinen los indicadores del Sistema de Información, Evaluación y Seguimiento al Transporte Urbano- SISETU", la cual entró en vigencia el 1o de julio de 2017.  </v>
      </c>
      <c r="U170" s="126">
        <f>IF(N170=100%,2,0)</f>
        <v>2</v>
      </c>
      <c r="V170" s="126">
        <f ca="1">IF(J170&lt;$T$2,0,1)</f>
        <v>0</v>
      </c>
      <c r="W170" s="126" t="str">
        <f ca="1">IF(U170+V170&gt;1,"CUMPLIDA",IF(V170=1,"EN TERMINO","VENCIDA"))</f>
        <v>CUMPLIDA</v>
      </c>
      <c r="X170" s="126" t="str">
        <f ca="1">IF(W170="CUMPLIDA","CUMPLIDA",IF(W170="EN TERMINO","EN TERMINO","VENCIDA"))</f>
        <v>CUMPLIDA</v>
      </c>
    </row>
    <row r="171" spans="1:24">
      <c r="A171" s="68" t="s">
        <v>270</v>
      </c>
      <c r="B171" s="68"/>
      <c r="C171" s="69"/>
      <c r="D171" s="68"/>
      <c r="E171" s="68"/>
      <c r="F171" s="70"/>
      <c r="G171" s="70"/>
      <c r="H171" s="70"/>
      <c r="I171" s="93"/>
      <c r="J171" s="93"/>
      <c r="K171" s="72"/>
      <c r="L171" s="73"/>
      <c r="M171" s="73"/>
      <c r="N171" s="74"/>
      <c r="O171" s="72"/>
      <c r="P171" s="72"/>
      <c r="Q171" s="56"/>
      <c r="R171" s="73"/>
      <c r="S171" s="73"/>
      <c r="T171" s="82"/>
      <c r="U171" s="73"/>
      <c r="V171" s="73"/>
      <c r="W171" s="73"/>
      <c r="X171" s="75"/>
    </row>
    <row r="172" spans="1:24" ht="352.5" customHeight="1">
      <c r="A172" s="794">
        <v>1</v>
      </c>
      <c r="B172" s="870" t="s">
        <v>271</v>
      </c>
      <c r="C172" s="690" t="s">
        <v>249</v>
      </c>
      <c r="D172" s="754" t="s">
        <v>272</v>
      </c>
      <c r="E172" s="754" t="s">
        <v>1384</v>
      </c>
      <c r="F172" s="754" t="s">
        <v>252</v>
      </c>
      <c r="G172" s="534" t="s">
        <v>253</v>
      </c>
      <c r="H172" s="530">
        <v>1</v>
      </c>
      <c r="I172" s="218">
        <v>42370</v>
      </c>
      <c r="J172" s="218">
        <v>42522</v>
      </c>
      <c r="K172" s="192">
        <f>(+J172-I172)/7</f>
        <v>21.714285714285715</v>
      </c>
      <c r="L172" s="531" t="s">
        <v>1100</v>
      </c>
      <c r="M172" s="531">
        <v>1</v>
      </c>
      <c r="N172" s="194">
        <f t="shared" ref="N172:N180" si="52">IF(M172/H172&gt;1,1,+M172/H172)</f>
        <v>1</v>
      </c>
      <c r="O172" s="192">
        <f t="shared" ref="O172:O180" si="53">+K172*N172</f>
        <v>21.714285714285715</v>
      </c>
      <c r="P172" s="192">
        <f>IF(J172&lt;=$R$7,O172,0)</f>
        <v>21.714285714285715</v>
      </c>
      <c r="Q172" s="192">
        <f>IF($R$7&gt;=J172,K172,0)</f>
        <v>21.714285714285715</v>
      </c>
      <c r="R172" s="531"/>
      <c r="S172" s="531"/>
      <c r="T172" s="82" t="s">
        <v>1505</v>
      </c>
      <c r="U172" s="529">
        <f t="shared" ref="U172:U180" si="54">IF(N172=100%,2,0)</f>
        <v>2</v>
      </c>
      <c r="V172" s="529">
        <f t="shared" ref="V172:V180" ca="1" si="55">IF(J172&lt;$T$2,0,1)</f>
        <v>0</v>
      </c>
      <c r="W172" s="529" t="str">
        <f t="shared" ref="W172:W180" ca="1" si="56">IF(U172+V172&gt;1,"CUMPLIDA",IF(V172=1,"EN TERMINO","VENCIDA"))</f>
        <v>CUMPLIDA</v>
      </c>
      <c r="X172" s="692" t="str">
        <f ca="1">IF(W172&amp;W173="CUMPLIDA","CUMPLIDA",IF(OR(W172="VENCIDA",W173="VENCIDA"),"VENCIDA",IF(U172+U173=4,"CUMPLIDA","EN TERMINO")))</f>
        <v>CUMPLIDA</v>
      </c>
    </row>
    <row r="173" spans="1:24" ht="144">
      <c r="A173" s="795"/>
      <c r="B173" s="871"/>
      <c r="C173" s="691"/>
      <c r="D173" s="754"/>
      <c r="E173" s="754"/>
      <c r="F173" s="754"/>
      <c r="G173" s="534" t="s">
        <v>1467</v>
      </c>
      <c r="H173" s="530">
        <v>1</v>
      </c>
      <c r="I173" s="218">
        <v>42552</v>
      </c>
      <c r="J173" s="218">
        <v>42917</v>
      </c>
      <c r="K173" s="192">
        <f>(+J173-I173)/7</f>
        <v>52.142857142857146</v>
      </c>
      <c r="L173" s="531" t="s">
        <v>1100</v>
      </c>
      <c r="M173" s="531">
        <v>3</v>
      </c>
      <c r="N173" s="194">
        <f t="shared" si="52"/>
        <v>1</v>
      </c>
      <c r="O173" s="192">
        <f t="shared" si="53"/>
        <v>52.142857142857146</v>
      </c>
      <c r="P173" s="192">
        <f>IF(J173&lt;=$R$7,O173,0)</f>
        <v>52.142857142857146</v>
      </c>
      <c r="Q173" s="192">
        <f>IF($R$7&gt;=J173,K173,0)</f>
        <v>52.142857142857146</v>
      </c>
      <c r="R173" s="531"/>
      <c r="S173" s="531"/>
      <c r="T173" s="535" t="s">
        <v>1468</v>
      </c>
      <c r="U173" s="529">
        <f t="shared" si="54"/>
        <v>2</v>
      </c>
      <c r="V173" s="529">
        <f t="shared" ca="1" si="55"/>
        <v>0</v>
      </c>
      <c r="W173" s="529" t="str">
        <f t="shared" ca="1" si="56"/>
        <v>CUMPLIDA</v>
      </c>
      <c r="X173" s="692"/>
    </row>
    <row r="174" spans="1:24" ht="409.5">
      <c r="A174" s="138">
        <v>5</v>
      </c>
      <c r="B174" s="130" t="s">
        <v>273</v>
      </c>
      <c r="C174" s="130" t="s">
        <v>48</v>
      </c>
      <c r="D174" s="130" t="s">
        <v>274</v>
      </c>
      <c r="E174" s="130" t="s">
        <v>275</v>
      </c>
      <c r="F174" s="3" t="s">
        <v>276</v>
      </c>
      <c r="G174" s="4" t="s">
        <v>277</v>
      </c>
      <c r="H174" s="4">
        <v>1</v>
      </c>
      <c r="I174" s="90">
        <f>DEFINITIVO!I374</f>
        <v>43404</v>
      </c>
      <c r="J174" s="90">
        <f>DEFINITIVO!J374</f>
        <v>43769</v>
      </c>
      <c r="K174" s="78">
        <f t="shared" ref="K174:K180" si="57">(+J174-I174)/7</f>
        <v>52.142857142857146</v>
      </c>
      <c r="L174" s="131" t="s">
        <v>1104</v>
      </c>
      <c r="M174" s="164">
        <f>DEFINITIVO!M374</f>
        <v>1</v>
      </c>
      <c r="N174" s="79">
        <f t="shared" si="52"/>
        <v>1</v>
      </c>
      <c r="O174" s="78">
        <f t="shared" si="53"/>
        <v>52.142857142857146</v>
      </c>
      <c r="P174" s="78" t="e">
        <f>IF(J174&lt;=#REF!,O174,0)</f>
        <v>#REF!</v>
      </c>
      <c r="Q174" s="78" t="e">
        <f>IF(#REF!&gt;=J174,K174,0)</f>
        <v>#REF!</v>
      </c>
      <c r="R174" s="131"/>
      <c r="S174" s="131"/>
      <c r="T174" s="82" t="str">
        <f>DEFINITIVO!T374</f>
        <v xml:space="preserve">
PLAN VIGENCIA 2012
20190108 Rad 20192100001333
Con corte a 31 diciembre de 2018, el equipo de desarrollo contratado con el fin de seguir atendiendo los requerimientos del SISETU, presenta un avance en cuanto a los entregables finales en el desarrollo de la nueva plataforma en sus diferentes módulos del 100%, incluyendo pruebas de funcionamiento.  
20181101   Rad. 20182100167743
Durante el mes de octubre se concluyeron los procesos administrativos para la contratación del personal técnico necesario para atender el diseño e implementación del sistema de información para el seguimiento y evaluación del transporte urbano – SISETU; así mismo, se han realizado dos (2) reuniones con el Asesor de TIC´s de la Ministra y la Gerente del Proyecto, para levantar las especificaciones de la plataforma web, así como de las otras funcionalidades de seguimiento de la UMUS.
20181004  Rad. 20182100152903
Teniendo en cuenta que el Comité de Contratación en sesión del 30 de agosto de 2018 en cumplimiento a la política de TICs con relación a la integración de los sistemas de información del Ministerio, decidió realizar contratación del personal técnico idóneo para atender la necesidad “in house”, bajo coordinación del Asesor de TICs, del Despacho de la Ministra, Ingeniero José Acevedo, se procedió durante el mes de septiembre a iniciar los procesos administrativos para la contratación del personal técnico necesario para atender el diseño e implementación del sistema de información para el seguimiento y evaluación del transporte urbano – SISETU.
Así mismo, mediante memorando con radicado 20182100150133 del 28 de septiembre de 2018 y asunto “Reporte Batería Indicadores SISETU Resolución 600 de 2017 corte Agosto 2018” se envió a la oficina de Control Interno del Ministerio de Transporte el informe SISETU con corte a Agosto de 2018 con los indicadores reportados de los Sistemas Integrados de Transporte Masivo.
20180905. Rad 20182100136053
Se presentaron los estudios previos y de mercado ante el Comité de Contratación en sesión del 30 de agosto, Sin embargo, el Comité en pleno consideró que dado el cronograma para la adjudicación del contrato y el termino para su ejecución, el mismo no se podría concluir antes del 31 de diciembre de 2018,  y dada la política de TICs en relación a la integración de los sistemas de información del Ministerio, se decidió realizar  contratación del personal técnico idóneo para atender la necesidad “in house”, bajo coordinación del Asesor de TICs, del Despacho de la Ministra, Ingeniero José Acevedo. 
Así mismo, y con el fin de garantizar la continuidad en el reporte y socialización de los indicadores del sistema SISETU se adelantan las actividades del plan de choque, diseñado por la UMUS, incluyendo una herramienta provisional en Excel para reportar los indicadores y  Difusión a las autoridades involucradas en el desarrollo de la Política Pública de Transporte Urbano (EN DESARROLLO).
20180803: 
1. Se extiende el plazo de cumplimiento hasta el 31 de octubre de 2019.
2. Con la adición presupuestal realizada a la UMUS en el segundo semestre del año (agosto 2018) se procederá a la contratación de una consultoría que llevará a cabo el ajuste de la interfaz del Sistema de Información, Seguimiento y Evaluación del Transporte Urbano –SISETU.</v>
      </c>
      <c r="U174" s="126">
        <f t="shared" si="54"/>
        <v>2</v>
      </c>
      <c r="V174" s="126">
        <f t="shared" ca="1" si="55"/>
        <v>1</v>
      </c>
      <c r="W174" s="126" t="str">
        <f t="shared" ca="1" si="56"/>
        <v>CUMPLIDA</v>
      </c>
      <c r="X174" s="126" t="str">
        <f ca="1">IF(W174="CUMPLIDA","CUMPLIDA",IF(W174="EN TERMINO","EN TERMINO","VENCIDA"))</f>
        <v>CUMPLIDA</v>
      </c>
    </row>
    <row r="175" spans="1:24" ht="288">
      <c r="A175" s="889">
        <v>23</v>
      </c>
      <c r="B175" s="858" t="s">
        <v>278</v>
      </c>
      <c r="C175" s="870" t="s">
        <v>48</v>
      </c>
      <c r="D175" s="858" t="s">
        <v>279</v>
      </c>
      <c r="E175" s="890" t="s">
        <v>574</v>
      </c>
      <c r="F175" s="86" t="s">
        <v>575</v>
      </c>
      <c r="G175" s="14" t="s">
        <v>576</v>
      </c>
      <c r="H175" s="96">
        <v>2</v>
      </c>
      <c r="I175" s="90">
        <f>DEFINITIVO!I375</f>
        <v>42644</v>
      </c>
      <c r="J175" s="90">
        <f>DEFINITIVO!J375</f>
        <v>42825</v>
      </c>
      <c r="K175" s="78">
        <f t="shared" si="57"/>
        <v>25.857142857142858</v>
      </c>
      <c r="L175" s="131" t="s">
        <v>1076</v>
      </c>
      <c r="M175" s="164">
        <f>DEFINITIVO!M375</f>
        <v>2</v>
      </c>
      <c r="N175" s="79">
        <f t="shared" si="52"/>
        <v>1</v>
      </c>
      <c r="O175" s="78">
        <f t="shared" si="53"/>
        <v>25.857142857142858</v>
      </c>
      <c r="P175" s="78" t="e">
        <f>IF(J175&lt;=#REF!,O175,0)</f>
        <v>#REF!</v>
      </c>
      <c r="Q175" s="78" t="e">
        <f>IF(#REF!&gt;=J175,K175,0)</f>
        <v>#REF!</v>
      </c>
      <c r="R175" s="131"/>
      <c r="S175" s="131"/>
      <c r="T175" s="82" t="str">
        <f>DEFINITIVO!T375</f>
        <v>PLAN VIGENCIA 2012
Se realizaron mesas de trabajo con la Oficina Asesora de Planeación, la Dirección de Transporte y Tránsito y funcionarios de los diferentes grupos de la Dirección, los días 10 y 29 de marzo de 2017.
Se materializó con el : Artículo 184°. Implementación de los Centros Integrados de Servicio (SI) y modelo de operación en Centros Binacionales de Atención en Frontera (CEBAF), Centros Nacionales de Atención de Fronteras (CENAF) y pasos de frontera. El Departamento Nacional de Planeación implementará los Centros Integrados de Servicio (SI) en los que harán presencia entidades del orden nacional, departamental y municipal, que adoptarán estándares que garanticen al ciudadano un trato amable, digno y eficiente. Así mismo, el modelo de operación y el funcionamiento de los Centros Binacionales de Atención en Frontera (CEBAF) y de los Centros Nacionales de Atención de Fronteras (CENAF) será el establecido por el Programa Nacional de Servicio al Ciudadano del Departamento Nacional de Planeación, quien coordinará y articulará a las entidades que presten sus servicios en dichos centros. Del Proyecto para sanción presidencial del PND 2014-2018.</v>
      </c>
      <c r="U175" s="126">
        <f t="shared" si="54"/>
        <v>2</v>
      </c>
      <c r="V175" s="126">
        <f t="shared" ca="1" si="55"/>
        <v>0</v>
      </c>
      <c r="W175" s="126" t="str">
        <f t="shared" ca="1" si="56"/>
        <v>CUMPLIDA</v>
      </c>
      <c r="X175" s="881" t="str">
        <f ca="1">IF(W175&amp;W176="CUMPLIDA","CUMPLIDA",IF(OR(W175="VENCIDA",W176="VENCIDA"),"VENCIDA",IF(U175+U176=4,"CUMPLIDA","EN TERMINO")))</f>
        <v>CUMPLIDA</v>
      </c>
    </row>
    <row r="176" spans="1:24" ht="216">
      <c r="A176" s="889"/>
      <c r="B176" s="858"/>
      <c r="C176" s="874"/>
      <c r="D176" s="858"/>
      <c r="E176" s="871"/>
      <c r="F176" s="97" t="s">
        <v>577</v>
      </c>
      <c r="G176" s="14" t="s">
        <v>576</v>
      </c>
      <c r="H176" s="96">
        <v>2</v>
      </c>
      <c r="I176" s="90">
        <f>DEFINITIVO!I376</f>
        <v>42644</v>
      </c>
      <c r="J176" s="90">
        <f>DEFINITIVO!J376</f>
        <v>42735</v>
      </c>
      <c r="K176" s="78">
        <f t="shared" si="57"/>
        <v>13</v>
      </c>
      <c r="L176" s="131" t="s">
        <v>1076</v>
      </c>
      <c r="M176" s="164">
        <f>DEFINITIVO!M376</f>
        <v>2</v>
      </c>
      <c r="N176" s="79">
        <f t="shared" si="52"/>
        <v>1</v>
      </c>
      <c r="O176" s="78">
        <f t="shared" si="53"/>
        <v>13</v>
      </c>
      <c r="P176" s="78" t="e">
        <f>IF(J176&lt;=#REF!,O176,0)</f>
        <v>#REF!</v>
      </c>
      <c r="Q176" s="78" t="e">
        <f>IF(#REF!&gt;=J176,K176,0)</f>
        <v>#REF!</v>
      </c>
      <c r="R176" s="131"/>
      <c r="S176" s="131"/>
      <c r="T176" s="82" t="str">
        <f>DEFINITIVO!T376</f>
        <v xml:space="preserve">PLAN VIGENCIA 2012
Se  efectuaron mesas de trabajo Oficina Asesora de Planeación, la Dirección de Transporte y Tránsito y funcionarios de los diferentes grupos de la Dirección, los días 25 de mayo y 21 de junio de 2017.
Por parte de DNP se celebró el contrato de consultoría DNP-0R-045-2013 cuyo objeto es Establecer una visión y formular la estrategia para el desarrollo de las actividades y vías fluviales de la Nación, en el corto, mediano y largo plazo, que permitan establecer el Plan Maestro Fluvial para Colombia,  en los Componentes Operativos y Promocionales. Además el Ministerio de Transporte firmó convenio 212 de 2013 con la Embajada de Holanda, cuyo objeto es identificar estrategias orientadas al desarrollo del transporte fluvial y definición de elementos para establecer el plan maestro fluvial para Colombia.  </v>
      </c>
      <c r="U176" s="126">
        <f t="shared" si="54"/>
        <v>2</v>
      </c>
      <c r="V176" s="126">
        <f t="shared" ca="1" si="55"/>
        <v>0</v>
      </c>
      <c r="W176" s="126" t="str">
        <f t="shared" ca="1" si="56"/>
        <v>CUMPLIDA</v>
      </c>
      <c r="X176" s="881"/>
    </row>
    <row r="177" spans="1:24" ht="252">
      <c r="A177" s="886">
        <v>24</v>
      </c>
      <c r="B177" s="870" t="s">
        <v>280</v>
      </c>
      <c r="C177" s="870" t="s">
        <v>48</v>
      </c>
      <c r="D177" s="870" t="s">
        <v>281</v>
      </c>
      <c r="E177" s="859" t="s">
        <v>89</v>
      </c>
      <c r="F177" s="859" t="s">
        <v>925</v>
      </c>
      <c r="G177" s="121" t="s">
        <v>935</v>
      </c>
      <c r="H177" s="4">
        <v>1</v>
      </c>
      <c r="I177" s="90">
        <f>DEFINITIVO!I377</f>
        <v>43003</v>
      </c>
      <c r="J177" s="90">
        <f>DEFINITIVO!J377</f>
        <v>43175</v>
      </c>
      <c r="K177" s="78">
        <f t="shared" si="57"/>
        <v>24.571428571428573</v>
      </c>
      <c r="L177" s="131" t="s">
        <v>1076</v>
      </c>
      <c r="M177" s="164">
        <f>DEFINITIVO!M377</f>
        <v>1</v>
      </c>
      <c r="N177" s="79">
        <f t="shared" si="52"/>
        <v>1</v>
      </c>
      <c r="O177" s="78">
        <f t="shared" si="53"/>
        <v>24.571428571428573</v>
      </c>
      <c r="P177" s="78" t="e">
        <f>IF(J177&lt;=#REF!,O177,0)</f>
        <v>#REF!</v>
      </c>
      <c r="Q177" s="78" t="e">
        <f>IF(#REF!&gt;=J177,K177,0)</f>
        <v>#REF!</v>
      </c>
      <c r="R177" s="131"/>
      <c r="S177" s="131"/>
      <c r="T177" s="82" t="str">
        <f>DEFINITIVO!T377</f>
        <v xml:space="preserve">PLAN VIGENCIA 2012
En aras de desarrollar el CICOTT se precisa tener diseñado e implementado incluyendo du ingeniería de detalle el SINITT, Sistema que reúne todos los subsistemas ITS que harán parte del CICOTT por lo tanto para desarrollar adecuadamente el CICOTT se requiere estructurar  todos los sistemas de Información (subsistemas ITS) que hacen parte de este para que el SINITT.
Cumplimiento de la totalidad de los 13 módulos.   Se entrega documento final por medio de orfeo No. 20183210100392, con fecha 16 de febrero de 2018, donde se hace entrega de:                                                                                                        Diseño de arquitectura de datos                                                                 Diseño de clases empresariales                                                                 Diseño del diccionario de datos sector transporte                                    Especificacion y diseño de Zona de Servicio del SINITT incluido en el Diseño de servicios empresariales SOA                                             Taxonomia de servicios SOA                                                                         Diseño de Gobierno SOA                                                                                   Marco Juridico                                                                                                     Informe Financiero </v>
      </c>
      <c r="U177" s="126">
        <f t="shared" si="54"/>
        <v>2</v>
      </c>
      <c r="V177" s="126">
        <f t="shared" ca="1" si="55"/>
        <v>0</v>
      </c>
      <c r="W177" s="126" t="str">
        <f t="shared" ca="1" si="56"/>
        <v>CUMPLIDA</v>
      </c>
      <c r="X177" s="883" t="str">
        <f ca="1">IF(W177&amp;W178&amp;W179&amp;W180="CUMPLIDA","CUMPLIDA",IF(OR(W177="VENCIDA",W178="VENCIDA",W179="VENCIDA",W180="VENCIDA"),"VENCIDA",IF(U177+U178+U179+U180=8,"CUMPLIDA","EN TERMINO")))</f>
        <v>CUMPLIDA</v>
      </c>
    </row>
    <row r="178" spans="1:24" ht="72">
      <c r="A178" s="887"/>
      <c r="B178" s="874"/>
      <c r="C178" s="874"/>
      <c r="D178" s="874"/>
      <c r="E178" s="860"/>
      <c r="F178" s="860"/>
      <c r="G178" s="121" t="s">
        <v>936</v>
      </c>
      <c r="H178" s="4">
        <v>1</v>
      </c>
      <c r="I178" s="90">
        <f>DEFINITIVO!I378</f>
        <v>43003</v>
      </c>
      <c r="J178" s="90">
        <f>DEFINITIVO!J378</f>
        <v>43267</v>
      </c>
      <c r="K178" s="78">
        <f t="shared" si="57"/>
        <v>37.714285714285715</v>
      </c>
      <c r="L178" s="131" t="s">
        <v>1076</v>
      </c>
      <c r="M178" s="164">
        <f>DEFINITIVO!M378</f>
        <v>1</v>
      </c>
      <c r="N178" s="79">
        <f t="shared" si="52"/>
        <v>1</v>
      </c>
      <c r="O178" s="78">
        <f t="shared" si="53"/>
        <v>37.714285714285715</v>
      </c>
      <c r="P178" s="78" t="e">
        <f>IF(J178&lt;=#REF!,O178,0)</f>
        <v>#REF!</v>
      </c>
      <c r="Q178" s="78" t="e">
        <f>IF(#REF!&gt;=J178,K178,0)</f>
        <v>#REF!</v>
      </c>
      <c r="R178" s="131"/>
      <c r="S178" s="131"/>
      <c r="T178" s="82" t="str">
        <f>DEFINITIVO!T378</f>
        <v xml:space="preserve">PLAN VIGENCIA 2012
Se avanza y se continua contruyendo el CONOPS de SIGMAPAS . Se actualiza de acuerdo a correo elctrónico del 29-12-2017.                           Se finaliza el documento en el primer semestre de 2018 </v>
      </c>
      <c r="U178" s="126">
        <f t="shared" si="54"/>
        <v>2</v>
      </c>
      <c r="V178" s="126">
        <f t="shared" ca="1" si="55"/>
        <v>0</v>
      </c>
      <c r="W178" s="126" t="str">
        <f t="shared" ca="1" si="56"/>
        <v>CUMPLIDA</v>
      </c>
      <c r="X178" s="884"/>
    </row>
    <row r="179" spans="1:24" ht="84">
      <c r="A179" s="887"/>
      <c r="B179" s="874"/>
      <c r="C179" s="874"/>
      <c r="D179" s="874"/>
      <c r="E179" s="860"/>
      <c r="F179" s="860"/>
      <c r="G179" s="121" t="s">
        <v>937</v>
      </c>
      <c r="H179" s="4">
        <v>1</v>
      </c>
      <c r="I179" s="90">
        <f>DEFINITIVO!I379</f>
        <v>43003</v>
      </c>
      <c r="J179" s="90">
        <f>DEFINITIVO!J379</f>
        <v>43267</v>
      </c>
      <c r="K179" s="78">
        <f t="shared" si="57"/>
        <v>37.714285714285715</v>
      </c>
      <c r="L179" s="131" t="s">
        <v>1076</v>
      </c>
      <c r="M179" s="164">
        <f>DEFINITIVO!M379</f>
        <v>1</v>
      </c>
      <c r="N179" s="79">
        <f t="shared" si="52"/>
        <v>1</v>
      </c>
      <c r="O179" s="78">
        <f t="shared" si="53"/>
        <v>37.714285714285715</v>
      </c>
      <c r="P179" s="78" t="e">
        <f>IF(J179&lt;=#REF!,O179,0)</f>
        <v>#REF!</v>
      </c>
      <c r="Q179" s="78" t="e">
        <f>IF(#REF!&gt;=J179,K179,0)</f>
        <v>#REF!</v>
      </c>
      <c r="R179" s="131"/>
      <c r="S179" s="131"/>
      <c r="T179" s="82" t="str">
        <f>DEFINITIVO!T379</f>
        <v>PLAN VIGENCIA 2012
Se avanza y se continua contruyendo el CONOPS de SIGMAPAS . Se actualiza de acuerdo a correo elctrónico del 29-12-2017.                           Se finaliza document o en el prmer semestre de 2018</v>
      </c>
      <c r="U179" s="126">
        <f t="shared" si="54"/>
        <v>2</v>
      </c>
      <c r="V179" s="126">
        <f t="shared" ca="1" si="55"/>
        <v>0</v>
      </c>
      <c r="W179" s="126" t="str">
        <f t="shared" ca="1" si="56"/>
        <v>CUMPLIDA</v>
      </c>
      <c r="X179" s="884"/>
    </row>
    <row r="180" spans="1:24" ht="168">
      <c r="A180" s="888"/>
      <c r="B180" s="871"/>
      <c r="C180" s="871"/>
      <c r="D180" s="871"/>
      <c r="E180" s="861"/>
      <c r="F180" s="861"/>
      <c r="G180" s="121" t="s">
        <v>938</v>
      </c>
      <c r="H180" s="4">
        <v>6</v>
      </c>
      <c r="I180" s="90">
        <f>DEFINITIVO!I380</f>
        <v>43003</v>
      </c>
      <c r="J180" s="90">
        <f>DEFINITIVO!J380</f>
        <v>43267</v>
      </c>
      <c r="K180" s="78">
        <f t="shared" si="57"/>
        <v>37.714285714285715</v>
      </c>
      <c r="L180" s="131" t="s">
        <v>1076</v>
      </c>
      <c r="M180" s="164">
        <f>DEFINITIVO!M380</f>
        <v>6</v>
      </c>
      <c r="N180" s="79">
        <f t="shared" si="52"/>
        <v>1</v>
      </c>
      <c r="O180" s="78">
        <f t="shared" si="53"/>
        <v>37.714285714285715</v>
      </c>
      <c r="P180" s="78" t="e">
        <f>IF(J180&lt;=#REF!,O180,0)</f>
        <v>#REF!</v>
      </c>
      <c r="Q180" s="78" t="e">
        <f>IF(#REF!&gt;=J180,K180,0)</f>
        <v>#REF!</v>
      </c>
      <c r="R180" s="131"/>
      <c r="S180" s="131"/>
      <c r="T180" s="82" t="str">
        <f>DEFINITIVO!T380</f>
        <v xml:space="preserve">PLAN VIGENCIA 2012
Se actualiza de acuerdo a correo elctrónico del 29-12-2017.                  Mesa de trabajo Socializacion ITS con todas las areas del minsiterio                                                                                                     Mesa de trabajo Fotodeteccion Resolucion 718 de 2017 con organismos de transito                                                                                    Mesa de trabajo socializacion plataformas tecnologicas resolucion 2163 / 2016                                                                                        Mesa de trabajo con los CIO sectoriales                                                     Mesa de trabajo Arquitectura empresarial                                                  Mesa de Trabajo MINITC Gobrieno Digital y Petic                                        Por lo anterior se cuenta con seis (06)  actas para dar tratamiento al Gobierno Digital  en el primer semestre de 2018                                                                                                                                                    </v>
      </c>
      <c r="U180" s="126">
        <f t="shared" si="54"/>
        <v>2</v>
      </c>
      <c r="V180" s="126">
        <f t="shared" ca="1" si="55"/>
        <v>0</v>
      </c>
      <c r="W180" s="126" t="str">
        <f t="shared" ca="1" si="56"/>
        <v>CUMPLIDA</v>
      </c>
      <c r="X180" s="885"/>
    </row>
    <row r="181" spans="1:24">
      <c r="A181" s="68" t="s">
        <v>283</v>
      </c>
      <c r="B181" s="68"/>
      <c r="C181" s="69"/>
      <c r="D181" s="68"/>
      <c r="E181" s="68"/>
      <c r="F181" s="70"/>
      <c r="G181" s="70"/>
      <c r="H181" s="70"/>
      <c r="I181" s="93"/>
      <c r="J181" s="93"/>
      <c r="K181" s="72"/>
      <c r="L181" s="73"/>
      <c r="M181" s="73"/>
      <c r="N181" s="74"/>
      <c r="O181" s="72"/>
      <c r="P181" s="72"/>
      <c r="Q181" s="56"/>
      <c r="R181" s="73"/>
      <c r="S181" s="73"/>
      <c r="T181" s="82"/>
      <c r="U181" s="73"/>
      <c r="V181" s="73"/>
      <c r="W181" s="73"/>
      <c r="X181" s="75"/>
    </row>
    <row r="182" spans="1:24" ht="180">
      <c r="A182" s="138">
        <v>49</v>
      </c>
      <c r="B182" s="130" t="s">
        <v>284</v>
      </c>
      <c r="C182" s="130" t="s">
        <v>48</v>
      </c>
      <c r="D182" s="88" t="s">
        <v>285</v>
      </c>
      <c r="E182" s="137" t="s">
        <v>84</v>
      </c>
      <c r="F182" s="137" t="s">
        <v>85</v>
      </c>
      <c r="G182" s="81" t="s">
        <v>86</v>
      </c>
      <c r="H182" s="81">
        <v>1</v>
      </c>
      <c r="I182" s="90">
        <f>DEFINITIVO!I382</f>
        <v>42917</v>
      </c>
      <c r="J182" s="90">
        <f>DEFINITIVO!J382</f>
        <v>43100</v>
      </c>
      <c r="K182" s="78">
        <f>(+J182-I182)/7</f>
        <v>26.142857142857142</v>
      </c>
      <c r="L182" s="131" t="s">
        <v>1126</v>
      </c>
      <c r="M182" s="131">
        <f>DEFINITIVO!M382</f>
        <v>1</v>
      </c>
      <c r="N182" s="84">
        <f>IF(M182/H182&gt;1,1,+M182/H182)</f>
        <v>1</v>
      </c>
      <c r="O182" s="78">
        <f>+K182*N182</f>
        <v>26.142857142857142</v>
      </c>
      <c r="P182" s="78" t="e">
        <f>IF(J182&lt;=#REF!,O182,0)</f>
        <v>#REF!</v>
      </c>
      <c r="Q182" s="78" t="e">
        <f>IF(#REF!&gt;=J182,K182,0)</f>
        <v>#REF!</v>
      </c>
      <c r="R182" s="84"/>
      <c r="S182" s="84"/>
      <c r="T182" s="82" t="str">
        <f>DEFINITIVO!T382</f>
        <v xml:space="preserve">PLAN VIGENCIA 2010
Con el apoy o de la Oficina de Planeación se formularon los indicadores para cada una de las terrritoriales </v>
      </c>
      <c r="U182" s="126">
        <f>IF(N182=100%,2,0)</f>
        <v>2</v>
      </c>
      <c r="V182" s="126">
        <f ca="1">IF(J182&lt;$T$2,0,1)</f>
        <v>0</v>
      </c>
      <c r="W182" s="126" t="str">
        <f ca="1">IF(U182+V182&gt;1,"CUMPLIDA",IF(V182=1,"EN TERMINO","VENCIDA"))</f>
        <v>CUMPLIDA</v>
      </c>
      <c r="X182" s="126" t="str">
        <f ca="1">IF(W182="CUMPLIDA","CUMPLIDA",IF(W182="EN TERMINO","EN TERMINO","VENCIDA"))</f>
        <v>CUMPLIDA</v>
      </c>
    </row>
    <row r="183" spans="1:24">
      <c r="A183" s="68" t="s">
        <v>621</v>
      </c>
      <c r="B183" s="68"/>
      <c r="C183" s="69"/>
      <c r="D183" s="68"/>
      <c r="E183" s="68"/>
      <c r="F183" s="70"/>
      <c r="G183" s="70"/>
      <c r="H183" s="70"/>
      <c r="I183" s="93"/>
      <c r="J183" s="93"/>
      <c r="K183" s="72"/>
      <c r="L183" s="73"/>
      <c r="M183" s="73"/>
      <c r="N183" s="74"/>
      <c r="O183" s="72"/>
      <c r="P183" s="72"/>
      <c r="Q183" s="56"/>
      <c r="R183" s="73"/>
      <c r="S183" s="73"/>
      <c r="T183" s="82"/>
      <c r="U183" s="73"/>
      <c r="V183" s="73"/>
      <c r="W183" s="73"/>
      <c r="X183" s="75"/>
    </row>
    <row r="184" spans="1:24" ht="276">
      <c r="A184" s="20">
        <v>1</v>
      </c>
      <c r="B184" s="124" t="s">
        <v>1072</v>
      </c>
      <c r="C184" s="130" t="s">
        <v>31</v>
      </c>
      <c r="D184" s="21" t="s">
        <v>622</v>
      </c>
      <c r="E184" s="21" t="s">
        <v>623</v>
      </c>
      <c r="F184" s="21" t="s">
        <v>624</v>
      </c>
      <c r="G184" s="16">
        <v>1</v>
      </c>
      <c r="H184" s="16">
        <v>1</v>
      </c>
      <c r="I184" s="90">
        <f>DEFINITIVO!I385</f>
        <v>42745</v>
      </c>
      <c r="J184" s="90">
        <f>DEFINITIVO!J385</f>
        <v>42947</v>
      </c>
      <c r="K184" s="78">
        <f>+(J184-I184)/7</f>
        <v>28.857142857142858</v>
      </c>
      <c r="L184" s="129" t="s">
        <v>1105</v>
      </c>
      <c r="M184" s="98">
        <f>DEFINITIVO!M385</f>
        <v>1</v>
      </c>
      <c r="N184" s="84">
        <f>IF(M184/H184&gt;1,1,+M184/H184)</f>
        <v>1</v>
      </c>
      <c r="O184" s="78">
        <f>+K184*N184</f>
        <v>28.857142857142858</v>
      </c>
      <c r="P184" s="78" t="e">
        <f>IF(J184&lt;=#REF!,O184,0)</f>
        <v>#REF!</v>
      </c>
      <c r="Q184" s="78" t="e">
        <f>IF(#REF!&gt;=J184,K184,0)</f>
        <v>#REF!</v>
      </c>
      <c r="R184" s="84"/>
      <c r="S184" s="84"/>
      <c r="T184" s="82" t="str">
        <f>DEFINITIVO!T385</f>
        <v xml:space="preserve">AUDITORIA ESPECIAL 2015 PROYECTO Runt
En cuanto a los problemas técnicos informamos que en octubre de 2015 por disposición contractual se realizó una renovación tecnológica de los equipos que permitió subsanar los problemas evidenciados en la auditoria de la vigencia 2015 en relación debilidades en materia de Hardware. La coordinación Runt ha venido haciendo seguimiento además al cronograma de mantenimiento preventivo y correctivo de esta reposición tecnológica realizada en 2015. 
De igual forma por medio de la plataforma fénix se hace seguimiento y control a los inventarios de los KITS Runt. Adicionalmente se expidió la circular Nro. 20174010249201 del 27/06/2017 con el fin de incentivar a los actores del sistema hacia las buenas practicas informáticas para que se pueda prestar un mejor servicio a los usuarios. </v>
      </c>
      <c r="U184" s="126">
        <f>IF(N184=100%,2,0)</f>
        <v>2</v>
      </c>
      <c r="V184" s="126">
        <f ca="1">IF(J184&lt;$T$2,0,1)</f>
        <v>0</v>
      </c>
      <c r="W184" s="126" t="str">
        <f ca="1">IF(U184+V184&gt;1,"CUMPLIDA",IF(V184=1,"EN TERMINO","VENCIDA"))</f>
        <v>CUMPLIDA</v>
      </c>
      <c r="X184" s="126" t="str">
        <f ca="1">IF(W184="CUMPLIDA","CUMPLIDA",IF(W184="EN TERMINO","EN TERMINO","VENCIDA"))</f>
        <v>CUMPLIDA</v>
      </c>
    </row>
    <row r="185" spans="1:24" ht="288">
      <c r="A185" s="20">
        <v>2</v>
      </c>
      <c r="B185" s="21" t="s">
        <v>807</v>
      </c>
      <c r="C185" s="130" t="s">
        <v>48</v>
      </c>
      <c r="D185" s="21" t="s">
        <v>625</v>
      </c>
      <c r="E185" s="21" t="s">
        <v>626</v>
      </c>
      <c r="F185" s="21" t="s">
        <v>627</v>
      </c>
      <c r="G185" s="16">
        <v>1</v>
      </c>
      <c r="H185" s="16">
        <v>1</v>
      </c>
      <c r="I185" s="90">
        <f>DEFINITIVO!I386</f>
        <v>42745</v>
      </c>
      <c r="J185" s="90">
        <f>DEFINITIVO!J386</f>
        <v>43100</v>
      </c>
      <c r="K185" s="78">
        <f t="shared" ref="K185:K196" si="58">+(J185-I185)/7</f>
        <v>50.714285714285715</v>
      </c>
      <c r="L185" s="129" t="s">
        <v>1105</v>
      </c>
      <c r="M185" s="98">
        <f>DEFINITIVO!M386</f>
        <v>1</v>
      </c>
      <c r="N185" s="84">
        <f t="shared" ref="N185:N196" si="59">IF(M185/H185&gt;1,1,+M185/H185)</f>
        <v>1</v>
      </c>
      <c r="O185" s="78">
        <f t="shared" ref="O185:O196" si="60">+K185*N185</f>
        <v>50.714285714285715</v>
      </c>
      <c r="P185" s="78" t="e">
        <f>IF(J185&lt;=#REF!,O185,0)</f>
        <v>#REF!</v>
      </c>
      <c r="Q185" s="78" t="e">
        <f>IF(#REF!&gt;=J185,K185,0)</f>
        <v>#REF!</v>
      </c>
      <c r="R185" s="84"/>
      <c r="S185" s="84"/>
      <c r="T185" s="82" t="str">
        <f>DEFINITIVO!T386</f>
        <v>AUDITORIA ESPECIAL 2015 PROYECTO Runt
Se evidencia mediante actas en el link de la pagina web de la concesion WWW.RUNT.COM.CO
RNET, SE EVIDENCIA EL SEGUIMIENTO A LA INTERVENTORIA EN LAS ACTAS:
ACTA 1268
ACTA 1271
ACTA 1293</v>
      </c>
      <c r="U185" s="126">
        <f t="shared" ref="U185:U195" si="61">IF(N185=100%,2,0)</f>
        <v>2</v>
      </c>
      <c r="V185" s="126">
        <f t="shared" ref="V185:V195" ca="1" si="62">IF(J185&lt;$T$2,0,1)</f>
        <v>0</v>
      </c>
      <c r="W185" s="126" t="str">
        <f t="shared" ref="W185:W197" ca="1" si="63">IF(U185+V185&gt;1,"CUMPLIDA",IF(V185=1,"EN TERMINO","VENCIDA"))</f>
        <v>CUMPLIDA</v>
      </c>
      <c r="X185" s="126" t="str">
        <f t="shared" ref="X185:X197" ca="1" si="64">IF(W185="CUMPLIDA","CUMPLIDA",IF(W185="EN TERMINO","EN TERMINO","VENCIDA"))</f>
        <v>CUMPLIDA</v>
      </c>
    </row>
    <row r="186" spans="1:24" ht="204">
      <c r="A186" s="20">
        <v>3</v>
      </c>
      <c r="B186" s="21" t="s">
        <v>808</v>
      </c>
      <c r="C186" s="130" t="s">
        <v>31</v>
      </c>
      <c r="D186" s="21" t="s">
        <v>628</v>
      </c>
      <c r="E186" s="21" t="s">
        <v>629</v>
      </c>
      <c r="F186" s="21" t="s">
        <v>630</v>
      </c>
      <c r="G186" s="6">
        <v>1</v>
      </c>
      <c r="H186" s="6">
        <v>1</v>
      </c>
      <c r="I186" s="90">
        <f>DEFINITIVO!I387</f>
        <v>42745</v>
      </c>
      <c r="J186" s="90">
        <f>DEFINITIVO!J387</f>
        <v>43100</v>
      </c>
      <c r="K186" s="78">
        <f t="shared" si="58"/>
        <v>50.714285714285715</v>
      </c>
      <c r="L186" s="129" t="s">
        <v>1105</v>
      </c>
      <c r="M186" s="98">
        <f>DEFINITIVO!M387</f>
        <v>1</v>
      </c>
      <c r="N186" s="84">
        <f t="shared" si="59"/>
        <v>1</v>
      </c>
      <c r="O186" s="78">
        <f t="shared" si="60"/>
        <v>50.714285714285715</v>
      </c>
      <c r="P186" s="78" t="e">
        <f>IF(J186&lt;=#REF!,O186,0)</f>
        <v>#REF!</v>
      </c>
      <c r="Q186" s="78" t="e">
        <f>IF(#REF!&gt;=J186,K186,0)</f>
        <v>#REF!</v>
      </c>
      <c r="R186" s="84"/>
      <c r="S186" s="84"/>
      <c r="T186" s="82" t="str">
        <f>DEFINITIVO!T387</f>
        <v>AUDITORIA ESPECIAL 2015 PROYECTO Runt
MEDIANTE  LAS SIGUIENTES CIRCULARES 20174010249201   CIRCULAR 20174010470501, SE VERIFICA EL CUMPLIMIENTO DE LO SOLICITADO EN EL HALLAZGO.</v>
      </c>
      <c r="U186" s="126">
        <f t="shared" si="61"/>
        <v>2</v>
      </c>
      <c r="V186" s="126">
        <f t="shared" ca="1" si="62"/>
        <v>0</v>
      </c>
      <c r="W186" s="126" t="str">
        <f t="shared" ca="1" si="63"/>
        <v>CUMPLIDA</v>
      </c>
      <c r="X186" s="126" t="str">
        <f t="shared" ca="1" si="64"/>
        <v>CUMPLIDA</v>
      </c>
    </row>
    <row r="187" spans="1:24" ht="192">
      <c r="A187" s="20">
        <v>4</v>
      </c>
      <c r="B187" s="21" t="s">
        <v>809</v>
      </c>
      <c r="C187" s="130" t="s">
        <v>48</v>
      </c>
      <c r="D187" s="21" t="s">
        <v>631</v>
      </c>
      <c r="E187" s="21" t="s">
        <v>632</v>
      </c>
      <c r="F187" s="21" t="s">
        <v>633</v>
      </c>
      <c r="G187" s="16">
        <v>1</v>
      </c>
      <c r="H187" s="16">
        <v>1</v>
      </c>
      <c r="I187" s="90">
        <f>DEFINITIVO!I388</f>
        <v>42745</v>
      </c>
      <c r="J187" s="90">
        <f>DEFINITIVO!J388</f>
        <v>43100</v>
      </c>
      <c r="K187" s="78">
        <f t="shared" si="58"/>
        <v>50.714285714285715</v>
      </c>
      <c r="L187" s="129" t="s">
        <v>1105</v>
      </c>
      <c r="M187" s="98">
        <f>DEFINITIVO!M388</f>
        <v>1</v>
      </c>
      <c r="N187" s="84">
        <f t="shared" si="59"/>
        <v>1</v>
      </c>
      <c r="O187" s="78">
        <f t="shared" si="60"/>
        <v>50.714285714285715</v>
      </c>
      <c r="P187" s="78" t="e">
        <f>IF(J187&lt;=#REF!,O187,0)</f>
        <v>#REF!</v>
      </c>
      <c r="Q187" s="78" t="e">
        <f>IF(#REF!&gt;=J187,K187,0)</f>
        <v>#REF!</v>
      </c>
      <c r="R187" s="84"/>
      <c r="S187" s="84"/>
      <c r="T187" s="82" t="str">
        <f>DEFINITIVO!T388</f>
        <v>AUDITORIA ESPECIAL 2015 PROYECTO Runt
SE ENVIO COMUNICADO CON RADICADO No. 20174010276871 del 13/07/2017, CON EL FIN DE FIRMA DE OTRO SI Nro 9, ACORDADO POR LAS PARTES.</v>
      </c>
      <c r="U187" s="126">
        <f t="shared" si="61"/>
        <v>2</v>
      </c>
      <c r="V187" s="126">
        <f t="shared" ca="1" si="62"/>
        <v>0</v>
      </c>
      <c r="W187" s="126" t="str">
        <f t="shared" ca="1" si="63"/>
        <v>CUMPLIDA</v>
      </c>
      <c r="X187" s="126" t="str">
        <f t="shared" ca="1" si="64"/>
        <v>CUMPLIDA</v>
      </c>
    </row>
    <row r="188" spans="1:24" ht="300">
      <c r="A188" s="20">
        <v>5</v>
      </c>
      <c r="B188" s="21" t="s">
        <v>810</v>
      </c>
      <c r="C188" s="130" t="s">
        <v>48</v>
      </c>
      <c r="D188" s="21" t="s">
        <v>634</v>
      </c>
      <c r="E188" s="21" t="s">
        <v>635</v>
      </c>
      <c r="F188" s="21" t="s">
        <v>636</v>
      </c>
      <c r="G188" s="16">
        <v>1</v>
      </c>
      <c r="H188" s="16">
        <v>1</v>
      </c>
      <c r="I188" s="90">
        <f>DEFINITIVO!I389</f>
        <v>42745</v>
      </c>
      <c r="J188" s="90">
        <f>DEFINITIVO!J389</f>
        <v>43100</v>
      </c>
      <c r="K188" s="78">
        <f t="shared" si="58"/>
        <v>50.714285714285715</v>
      </c>
      <c r="L188" s="129" t="s">
        <v>1105</v>
      </c>
      <c r="M188" s="98">
        <f>DEFINITIVO!M389</f>
        <v>1</v>
      </c>
      <c r="N188" s="84">
        <f t="shared" si="59"/>
        <v>1</v>
      </c>
      <c r="O188" s="78">
        <f t="shared" si="60"/>
        <v>50.714285714285715</v>
      </c>
      <c r="P188" s="78" t="e">
        <f>IF(J188&lt;=#REF!,O188,0)</f>
        <v>#REF!</v>
      </c>
      <c r="Q188" s="78" t="e">
        <f>IF(#REF!&gt;=J188,K188,0)</f>
        <v>#REF!</v>
      </c>
      <c r="R188" s="84"/>
      <c r="S188" s="84"/>
      <c r="T188" s="82" t="str">
        <f>DEFINITIVO!T389</f>
        <v>AUDITORIA ESPECIAL 2015 PROYECTO Runt
• Se da aclaración a las respuestas con sus respectivos seguimiento y revisiones, evidenciándose con los siguientes radicados:
• RUNT-RDC-CSR-1017-2015-10-28
• RUNT-RDC-CSR-6729.2015-2015-12-21
• RUNT ORACLE LICENCIAS – CC 083 2015-11-01
• RUNT FDV REDSIS y ORACLE – CC 085 2015-11-01
• RUNT REDSIS Activos fijos CC 016 2015-11-01
• RUNT FDV Y ORACLE – CC 1167 2014-10-08
• RUNT FDV ORACLE-CC 1168 2014-10-08
• RUNT FDV ORACLE-CC 1276 2014-11-06
• RUNT FDV ORACLE-CC 1401 2014-12-08
• RUNT FDV REDSIS – CC 1402 Y 1403 2014-12-05
• RUNT FDV TELECOMUNICACION –CC 1349 2014-12-17
• RUNT-RDC-CSR-999-2015-10-14
• RUNT-CSR-RDC-CSR.6385.2015-2015-12-04 RTA RUNT-RDC-CSR-999-15
• RUNT-RDC-CSR-1017-2015-10-28
• RDC MT ResptaCGR Inventario 30- JUN- 2015
• RUNT-RDC-CSR-1017-2015-10-28
• RUNT FDV ORACLE – CC 117 2014-10-08</v>
      </c>
      <c r="U188" s="126">
        <f t="shared" si="61"/>
        <v>2</v>
      </c>
      <c r="V188" s="126">
        <f t="shared" ca="1" si="62"/>
        <v>0</v>
      </c>
      <c r="W188" s="126" t="str">
        <f t="shared" ca="1" si="63"/>
        <v>CUMPLIDA</v>
      </c>
      <c r="X188" s="126" t="str">
        <f t="shared" ca="1" si="64"/>
        <v>CUMPLIDA</v>
      </c>
    </row>
    <row r="189" spans="1:24" ht="180">
      <c r="A189" s="20">
        <v>6</v>
      </c>
      <c r="B189" s="21" t="s">
        <v>811</v>
      </c>
      <c r="C189" s="130" t="s">
        <v>31</v>
      </c>
      <c r="D189" s="21" t="s">
        <v>637</v>
      </c>
      <c r="E189" s="21" t="s">
        <v>638</v>
      </c>
      <c r="F189" s="21" t="s">
        <v>639</v>
      </c>
      <c r="G189" s="16">
        <v>1</v>
      </c>
      <c r="H189" s="16">
        <v>1</v>
      </c>
      <c r="I189" s="90">
        <f>DEFINITIVO!I390</f>
        <v>42745</v>
      </c>
      <c r="J189" s="90">
        <f>DEFINITIVO!J390</f>
        <v>43100</v>
      </c>
      <c r="K189" s="78">
        <f t="shared" si="58"/>
        <v>50.714285714285715</v>
      </c>
      <c r="L189" s="129" t="s">
        <v>1105</v>
      </c>
      <c r="M189" s="98">
        <f>DEFINITIVO!M390</f>
        <v>1</v>
      </c>
      <c r="N189" s="84">
        <f t="shared" si="59"/>
        <v>1</v>
      </c>
      <c r="O189" s="78">
        <f t="shared" si="60"/>
        <v>50.714285714285715</v>
      </c>
      <c r="P189" s="78" t="e">
        <f>IF(J189&lt;=#REF!,O189,0)</f>
        <v>#REF!</v>
      </c>
      <c r="Q189" s="78" t="e">
        <f>IF(#REF!&gt;=J189,K189,0)</f>
        <v>#REF!</v>
      </c>
      <c r="R189" s="84"/>
      <c r="S189" s="84"/>
      <c r="T189" s="82" t="str">
        <f>DEFINITIVO!T390</f>
        <v>AUDITORIA ESPECIAL 2015 PROYECTO Runt
Se evidencia  que mediante la documentación allegada por el Grupo RUNT y la interventoria a la oficina de control Interno, se muestra que el procedimiento se encuentra ajustado en el que se indica que la supervisón efectúa seguimientos mensuales a la interventoría del cobntrato de concesión 033 de 2007.</v>
      </c>
      <c r="U189" s="126">
        <f t="shared" si="61"/>
        <v>2</v>
      </c>
      <c r="V189" s="126">
        <f t="shared" ca="1" si="62"/>
        <v>0</v>
      </c>
      <c r="W189" s="126" t="str">
        <f t="shared" ca="1" si="63"/>
        <v>CUMPLIDA</v>
      </c>
      <c r="X189" s="126" t="str">
        <f t="shared" ca="1" si="64"/>
        <v>CUMPLIDA</v>
      </c>
    </row>
    <row r="190" spans="1:24" ht="240">
      <c r="A190" s="20">
        <v>7</v>
      </c>
      <c r="B190" s="21" t="s">
        <v>812</v>
      </c>
      <c r="C190" s="130" t="s">
        <v>48</v>
      </c>
      <c r="D190" s="21" t="s">
        <v>640</v>
      </c>
      <c r="E190" s="21" t="s">
        <v>641</v>
      </c>
      <c r="F190" s="21" t="s">
        <v>642</v>
      </c>
      <c r="G190" s="16">
        <v>1</v>
      </c>
      <c r="H190" s="16">
        <v>1</v>
      </c>
      <c r="I190" s="90">
        <f>DEFINITIVO!I391</f>
        <v>43252</v>
      </c>
      <c r="J190" s="90">
        <f>DEFINITIVO!J391</f>
        <v>43555</v>
      </c>
      <c r="K190" s="78">
        <f t="shared" si="58"/>
        <v>43.285714285714285</v>
      </c>
      <c r="L190" s="129" t="s">
        <v>1105</v>
      </c>
      <c r="M190" s="98">
        <f>DEFINITIVO!M391</f>
        <v>0.5</v>
      </c>
      <c r="N190" s="84">
        <f t="shared" si="59"/>
        <v>0.5</v>
      </c>
      <c r="O190" s="78">
        <f t="shared" si="60"/>
        <v>21.642857142857142</v>
      </c>
      <c r="P190" s="78" t="e">
        <f>IF(J190&lt;=#REF!,O190,0)</f>
        <v>#REF!</v>
      </c>
      <c r="Q190" s="78" t="e">
        <f>IF(#REF!&gt;=J190,K190,0)</f>
        <v>#REF!</v>
      </c>
      <c r="R190" s="84"/>
      <c r="S190" s="84"/>
      <c r="T190" s="82" t="str">
        <f>DEFINITIVO!T391</f>
        <v xml:space="preserve">AUDITORIA ESPECIAL 2015 PROYECTO Runt
* Se ha cumplido con el 50% de la actividad al haberse ajustado la ficha BPIN.
* Se socializó con la oficina jurídica del Ministerio y el Director de Transporte y Tránsito el contenido de la modificación. </v>
      </c>
      <c r="U190" s="126">
        <f t="shared" si="61"/>
        <v>0</v>
      </c>
      <c r="V190" s="126">
        <f t="shared" ca="1" si="62"/>
        <v>1</v>
      </c>
      <c r="W190" s="126" t="str">
        <f t="shared" ca="1" si="63"/>
        <v>EN TERMINO</v>
      </c>
      <c r="X190" s="126" t="str">
        <f t="shared" ca="1" si="64"/>
        <v>EN TERMINO</v>
      </c>
    </row>
    <row r="191" spans="1:24" ht="409.5">
      <c r="A191" s="20">
        <v>8</v>
      </c>
      <c r="B191" s="21" t="s">
        <v>813</v>
      </c>
      <c r="C191" s="130" t="s">
        <v>31</v>
      </c>
      <c r="D191" s="21" t="s">
        <v>643</v>
      </c>
      <c r="E191" s="88" t="s">
        <v>644</v>
      </c>
      <c r="F191" s="88" t="s">
        <v>645</v>
      </c>
      <c r="G191" s="118">
        <v>1</v>
      </c>
      <c r="H191" s="118">
        <v>1</v>
      </c>
      <c r="I191" s="90">
        <f>DEFINITIVO!I392</f>
        <v>42745</v>
      </c>
      <c r="J191" s="90">
        <f>DEFINITIVO!J392</f>
        <v>43100</v>
      </c>
      <c r="K191" s="78">
        <f t="shared" si="58"/>
        <v>50.714285714285715</v>
      </c>
      <c r="L191" s="129" t="s">
        <v>1105</v>
      </c>
      <c r="M191" s="98">
        <f>DEFINITIVO!M392</f>
        <v>1</v>
      </c>
      <c r="N191" s="84">
        <f t="shared" si="59"/>
        <v>1</v>
      </c>
      <c r="O191" s="78">
        <f t="shared" si="60"/>
        <v>50.714285714285715</v>
      </c>
      <c r="P191" s="78" t="e">
        <f>IF(J191&lt;=#REF!,O191,0)</f>
        <v>#REF!</v>
      </c>
      <c r="Q191" s="78" t="e">
        <f>IF(#REF!&gt;=J191,K191,0)</f>
        <v>#REF!</v>
      </c>
      <c r="R191" s="84"/>
      <c r="S191" s="84"/>
      <c r="T191" s="82" t="str">
        <f>DEFINITIVO!T392</f>
        <v>AUDITORIA ESPECIAL 2015 PROYECTO Runt
SE ELABORARON LAS RESOLUCIONES DONDE SE DECLARA EL INCUMPLIMIENTO:
RES. 5727 DE 2016
RES. 5775 DE 2016
RES. 5776 DE 2016</v>
      </c>
      <c r="U191" s="126">
        <f t="shared" si="61"/>
        <v>2</v>
      </c>
      <c r="V191" s="126">
        <f t="shared" ca="1" si="62"/>
        <v>0</v>
      </c>
      <c r="W191" s="126" t="str">
        <f t="shared" ca="1" si="63"/>
        <v>CUMPLIDA</v>
      </c>
      <c r="X191" s="126" t="str">
        <f t="shared" ca="1" si="64"/>
        <v>CUMPLIDA</v>
      </c>
    </row>
    <row r="192" spans="1:24" ht="144">
      <c r="A192" s="20">
        <v>9</v>
      </c>
      <c r="B192" s="21" t="s">
        <v>814</v>
      </c>
      <c r="C192" s="130" t="s">
        <v>31</v>
      </c>
      <c r="D192" s="21" t="s">
        <v>655</v>
      </c>
      <c r="E192" s="21" t="s">
        <v>646</v>
      </c>
      <c r="F192" s="21" t="s">
        <v>647</v>
      </c>
      <c r="G192" s="118">
        <v>1</v>
      </c>
      <c r="H192" s="118">
        <v>1</v>
      </c>
      <c r="I192" s="90">
        <f>DEFINITIVO!I393</f>
        <v>42745</v>
      </c>
      <c r="J192" s="90">
        <f>DEFINITIVO!J393</f>
        <v>43100</v>
      </c>
      <c r="K192" s="78">
        <f t="shared" si="58"/>
        <v>50.714285714285715</v>
      </c>
      <c r="L192" s="129" t="s">
        <v>1105</v>
      </c>
      <c r="M192" s="98">
        <f>DEFINITIVO!M393</f>
        <v>1</v>
      </c>
      <c r="N192" s="84">
        <f t="shared" si="59"/>
        <v>1</v>
      </c>
      <c r="O192" s="78">
        <f t="shared" si="60"/>
        <v>50.714285714285715</v>
      </c>
      <c r="P192" s="78" t="e">
        <f>IF(J192&lt;=#REF!,O192,0)</f>
        <v>#REF!</v>
      </c>
      <c r="Q192" s="78" t="e">
        <f>IF(#REF!&gt;=J192,K192,0)</f>
        <v>#REF!</v>
      </c>
      <c r="R192" s="84"/>
      <c r="S192" s="84"/>
      <c r="T192" s="82" t="str">
        <f>DEFINITIVO!T393</f>
        <v xml:space="preserve">AUDITORIA ESPECIAL 2015 PROYECTO Runt
EVIDENCIAS:
INFO 41 - 23/01/2017 ACTA 007
INFO 42 Y 43 - 22/03/2017 ACTA 008
INFO 44  Y 45 - 16/05/2017 ACTA  009
INFO 46 - 21/06/2017 ACTA 010
INFO 47 - 25/07/2017 ACTA 011
INFO 48 - 23/08/25017 ACTA 012 
INFO 49 - 26/09/2017 ACTA 013 
INFO 50 - 24/10/2017 
INFO 51 - 27/11/2017 </v>
      </c>
      <c r="U192" s="126">
        <f t="shared" si="61"/>
        <v>2</v>
      </c>
      <c r="V192" s="126">
        <f t="shared" ca="1" si="62"/>
        <v>0</v>
      </c>
      <c r="W192" s="126" t="str">
        <f t="shared" ca="1" si="63"/>
        <v>CUMPLIDA</v>
      </c>
      <c r="X192" s="126" t="str">
        <f t="shared" ca="1" si="64"/>
        <v>CUMPLIDA</v>
      </c>
    </row>
    <row r="193" spans="1:24" ht="288">
      <c r="A193" s="20">
        <v>10</v>
      </c>
      <c r="B193" s="21" t="s">
        <v>815</v>
      </c>
      <c r="C193" s="130" t="s">
        <v>31</v>
      </c>
      <c r="D193" s="21" t="s">
        <v>648</v>
      </c>
      <c r="E193" s="21" t="s">
        <v>649</v>
      </c>
      <c r="F193" s="21" t="s">
        <v>650</v>
      </c>
      <c r="G193" s="118">
        <v>1</v>
      </c>
      <c r="H193" s="118">
        <v>1</v>
      </c>
      <c r="I193" s="90">
        <f>DEFINITIVO!I394</f>
        <v>42745</v>
      </c>
      <c r="J193" s="90">
        <f>DEFINITIVO!J394</f>
        <v>43100</v>
      </c>
      <c r="K193" s="78">
        <f t="shared" si="58"/>
        <v>50.714285714285715</v>
      </c>
      <c r="L193" s="129" t="s">
        <v>1105</v>
      </c>
      <c r="M193" s="98">
        <f>DEFINITIVO!M394</f>
        <v>1</v>
      </c>
      <c r="N193" s="84">
        <f t="shared" si="59"/>
        <v>1</v>
      </c>
      <c r="O193" s="78">
        <f t="shared" si="60"/>
        <v>50.714285714285715</v>
      </c>
      <c r="P193" s="78" t="e">
        <f>IF(J193&lt;=#REF!,O193,0)</f>
        <v>#REF!</v>
      </c>
      <c r="Q193" s="78" t="e">
        <f>IF(#REF!&gt;=J193,K193,0)</f>
        <v>#REF!</v>
      </c>
      <c r="R193" s="84"/>
      <c r="S193" s="84"/>
      <c r="T193" s="82" t="str">
        <f>DEFINITIVO!T394</f>
        <v>AUDITORIA ESPECIAL 2015 PROYECTO Runt
• Actas de comité de seguimiento interventoría – Presentación Informes mensualmente –
- RUNT-RDC-013-2017-09-26
- RUNT-RDC-012-2017-08-23
- RUNT-RDC-011-2017-07-25
- RUNT-RDC-010-2017-06-21
- RUNT-RDC-009-2017-05-16
- RUNT-RDC-008-2017-03-22
• Citación a presentación informe mensual a personal interno del Grupo Coordinación RUNT y la Interventoría • Circular 20174010383081 2017-09-25 • Circular 20171010383091 2017-09-25</v>
      </c>
      <c r="U193" s="126">
        <f t="shared" si="61"/>
        <v>2</v>
      </c>
      <c r="V193" s="126">
        <f t="shared" ca="1" si="62"/>
        <v>0</v>
      </c>
      <c r="W193" s="126" t="str">
        <f t="shared" ca="1" si="63"/>
        <v>CUMPLIDA</v>
      </c>
      <c r="X193" s="126" t="str">
        <f t="shared" ca="1" si="64"/>
        <v>CUMPLIDA</v>
      </c>
    </row>
    <row r="194" spans="1:24" ht="156">
      <c r="A194" s="20">
        <v>11</v>
      </c>
      <c r="B194" s="21" t="s">
        <v>816</v>
      </c>
      <c r="C194" s="130" t="s">
        <v>48</v>
      </c>
      <c r="D194" s="21" t="s">
        <v>648</v>
      </c>
      <c r="E194" s="21" t="s">
        <v>649</v>
      </c>
      <c r="F194" s="21" t="s">
        <v>650</v>
      </c>
      <c r="G194" s="118">
        <v>1</v>
      </c>
      <c r="H194" s="118">
        <v>1</v>
      </c>
      <c r="I194" s="90">
        <f>DEFINITIVO!I395</f>
        <v>42745</v>
      </c>
      <c r="J194" s="90">
        <f>DEFINITIVO!J395</f>
        <v>43100</v>
      </c>
      <c r="K194" s="78">
        <f t="shared" si="58"/>
        <v>50.714285714285715</v>
      </c>
      <c r="L194" s="129" t="s">
        <v>1105</v>
      </c>
      <c r="M194" s="98">
        <f>DEFINITIVO!M395</f>
        <v>1</v>
      </c>
      <c r="N194" s="84">
        <f t="shared" si="59"/>
        <v>1</v>
      </c>
      <c r="O194" s="78">
        <f t="shared" si="60"/>
        <v>50.714285714285715</v>
      </c>
      <c r="P194" s="78" t="e">
        <f>IF(J194&lt;=#REF!,O194,0)</f>
        <v>#REF!</v>
      </c>
      <c r="Q194" s="78" t="e">
        <f>IF(#REF!&gt;=J194,K194,0)</f>
        <v>#REF!</v>
      </c>
      <c r="R194" s="84"/>
      <c r="S194" s="84"/>
      <c r="T194" s="82" t="str">
        <f>DEFINITIVO!T395</f>
        <v>AUDITORIA ESPECIAL 2015 PROYECTO Runt
• Actas de comité de seguimiento interventoría – Presentación Informes mensualmente –
- RUNT-RDC-013-2017-09-26
- RUNT-RDC-012-2017-08-23
- RUNT-RDC-011-2017-07-25
- RUNT-RDC-010-2017-06-21
- RUNT-RDC-009-2017-05-16
- RUNT-RDC-008-2017-03-22
• Citación a presentación informe mensual a personal interno del Grupo Coordinación RUNT y la Interventoría • Circular 20174010383081 2017-09-25 • Circular 20171010383091 2017-09-25</v>
      </c>
      <c r="U194" s="126">
        <f t="shared" si="61"/>
        <v>2</v>
      </c>
      <c r="V194" s="126">
        <f t="shared" ca="1" si="62"/>
        <v>0</v>
      </c>
      <c r="W194" s="126" t="str">
        <f t="shared" ca="1" si="63"/>
        <v>CUMPLIDA</v>
      </c>
      <c r="X194" s="126" t="str">
        <f t="shared" ca="1" si="64"/>
        <v>CUMPLIDA</v>
      </c>
    </row>
    <row r="195" spans="1:24" ht="240">
      <c r="A195" s="20">
        <v>12</v>
      </c>
      <c r="B195" s="21" t="s">
        <v>817</v>
      </c>
      <c r="C195" s="130" t="s">
        <v>31</v>
      </c>
      <c r="D195" s="21" t="s">
        <v>648</v>
      </c>
      <c r="E195" s="21" t="s">
        <v>651</v>
      </c>
      <c r="F195" s="21" t="s">
        <v>652</v>
      </c>
      <c r="G195" s="118">
        <v>1</v>
      </c>
      <c r="H195" s="118">
        <v>1</v>
      </c>
      <c r="I195" s="90">
        <f>DEFINITIVO!I396</f>
        <v>42745</v>
      </c>
      <c r="J195" s="90">
        <f>DEFINITIVO!J396</f>
        <v>43100</v>
      </c>
      <c r="K195" s="78">
        <f t="shared" si="58"/>
        <v>50.714285714285715</v>
      </c>
      <c r="L195" s="129" t="s">
        <v>1105</v>
      </c>
      <c r="M195" s="98">
        <f>DEFINITIVO!M396</f>
        <v>1</v>
      </c>
      <c r="N195" s="84">
        <f t="shared" si="59"/>
        <v>1</v>
      </c>
      <c r="O195" s="78">
        <f t="shared" si="60"/>
        <v>50.714285714285715</v>
      </c>
      <c r="P195" s="78" t="e">
        <f>IF(J195&lt;=#REF!,O195,0)</f>
        <v>#REF!</v>
      </c>
      <c r="Q195" s="78" t="e">
        <f>IF(#REF!&gt;=J195,K195,0)</f>
        <v>#REF!</v>
      </c>
      <c r="R195" s="84"/>
      <c r="S195" s="84"/>
      <c r="T195" s="82" t="str">
        <f>DEFINITIVO!T396</f>
        <v>AUDITORIA ESPECIAL 2015 PROYECTO Runt
Mediante memorando Numero 20174010192223 de fecha 15 de noviembre de 2017 se solicito a la oficina de planeacion la reunion para el levantamiento del proceso de control y seguimiento al contrato de concesion 033de 2007.</v>
      </c>
      <c r="U195" s="126">
        <f t="shared" si="61"/>
        <v>2</v>
      </c>
      <c r="V195" s="126">
        <f t="shared" ca="1" si="62"/>
        <v>0</v>
      </c>
      <c r="W195" s="126" t="str">
        <f t="shared" ca="1" si="63"/>
        <v>CUMPLIDA</v>
      </c>
      <c r="X195" s="126" t="str">
        <f t="shared" ca="1" si="64"/>
        <v>CUMPLIDA</v>
      </c>
    </row>
    <row r="196" spans="1:24" ht="324">
      <c r="A196" s="20">
        <v>13</v>
      </c>
      <c r="B196" s="21" t="s">
        <v>818</v>
      </c>
      <c r="C196" s="130" t="s">
        <v>48</v>
      </c>
      <c r="D196" s="21" t="s">
        <v>648</v>
      </c>
      <c r="E196" s="21" t="s">
        <v>653</v>
      </c>
      <c r="F196" s="21" t="s">
        <v>654</v>
      </c>
      <c r="G196" s="118">
        <v>1</v>
      </c>
      <c r="H196" s="118">
        <v>1</v>
      </c>
      <c r="I196" s="90">
        <f>DEFINITIVO!I397</f>
        <v>42745</v>
      </c>
      <c r="J196" s="90">
        <f>DEFINITIVO!J397</f>
        <v>43100</v>
      </c>
      <c r="K196" s="78">
        <f t="shared" si="58"/>
        <v>50.714285714285715</v>
      </c>
      <c r="L196" s="129" t="s">
        <v>1105</v>
      </c>
      <c r="M196" s="98">
        <f>DEFINITIVO!M397</f>
        <v>1</v>
      </c>
      <c r="N196" s="84">
        <f t="shared" si="59"/>
        <v>1</v>
      </c>
      <c r="O196" s="78">
        <f t="shared" si="60"/>
        <v>50.714285714285715</v>
      </c>
      <c r="P196" s="78" t="e">
        <f>IF(J196&lt;=#REF!,O196,0)</f>
        <v>#REF!</v>
      </c>
      <c r="Q196" s="78" t="e">
        <f>IF(#REF!&gt;=J196,K196,0)</f>
        <v>#REF!</v>
      </c>
      <c r="R196" s="84"/>
      <c r="S196" s="84"/>
      <c r="T196" s="82" t="str">
        <f>DEFINITIVO!T397</f>
        <v>AUDITORIA ESPECIAL 2015 PROYECTO Runt
CUMPLIDA. Mediante memorando No. 20174010225703 del 29/12/2017 la Coordinacón Runt clarifica el concepto de Ingreso Esperado de acuerdo a lo establecido en el Contrato de Concesión 033 de 2007.</v>
      </c>
      <c r="U196" s="126">
        <f>IF(N196=100%,2,0)</f>
        <v>2</v>
      </c>
      <c r="V196" s="126">
        <f ca="1">IF(J196&lt;$T$2,0,1)</f>
        <v>0</v>
      </c>
      <c r="W196" s="126" t="str">
        <f t="shared" ca="1" si="63"/>
        <v>CUMPLIDA</v>
      </c>
      <c r="X196" s="126" t="str">
        <f t="shared" ca="1" si="64"/>
        <v>CUMPLIDA</v>
      </c>
    </row>
    <row r="197" spans="1:24" ht="156">
      <c r="A197" s="20">
        <v>14</v>
      </c>
      <c r="B197" s="21" t="s">
        <v>819</v>
      </c>
      <c r="C197" s="130" t="s">
        <v>48</v>
      </c>
      <c r="D197" s="21" t="s">
        <v>648</v>
      </c>
      <c r="E197" s="21" t="s">
        <v>649</v>
      </c>
      <c r="F197" s="21" t="s">
        <v>650</v>
      </c>
      <c r="G197" s="118">
        <v>1</v>
      </c>
      <c r="H197" s="118">
        <v>1</v>
      </c>
      <c r="I197" s="90">
        <f>DEFINITIVO!I398</f>
        <v>42745</v>
      </c>
      <c r="J197" s="90">
        <f>DEFINITIVO!J398</f>
        <v>43100</v>
      </c>
      <c r="K197" s="78">
        <f>+(J197-I197)/7</f>
        <v>50.714285714285715</v>
      </c>
      <c r="L197" s="129" t="s">
        <v>1105</v>
      </c>
      <c r="M197" s="98">
        <f>DEFINITIVO!M398</f>
        <v>1</v>
      </c>
      <c r="N197" s="84">
        <f>IF(M197/H197&gt;1,1,+M197/H197)</f>
        <v>1</v>
      </c>
      <c r="O197" s="78">
        <f>+K197*N197</f>
        <v>50.714285714285715</v>
      </c>
      <c r="P197" s="78" t="e">
        <f>IF(J197&lt;=#REF!,O197,0)</f>
        <v>#REF!</v>
      </c>
      <c r="Q197" s="78" t="e">
        <f>IF(#REF!&gt;=J197,K197,0)</f>
        <v>#REF!</v>
      </c>
      <c r="R197" s="84"/>
      <c r="S197" s="84"/>
      <c r="T197" s="82" t="str">
        <f>DEFINITIVO!T398</f>
        <v>AUDITORIA ESPECIAL 2015 PROYECTO Runt
• Actas de comité de seguimiento interventoría – Presentación Informes mensualmente –
- RUNT-RDC-013-2017-09-26
- RUNT-RDC-012-2017-08-23
- RUNT-RDC-011-2017-07-25
- RUNT-RDC-010-2017-06-21
- RUNT-RDC-009-2017-05-16
- RUNT-RDC-008-2017-03-22
• Citación a presentación informe mensual a personal interno del Grupo Coordinación RUNT y la Interventoría • Circular 20174010383081 2017-09-25 • Circular 20171010383091 2017-09-25</v>
      </c>
      <c r="U197" s="126">
        <f>IF(N197=100%,2,0)</f>
        <v>2</v>
      </c>
      <c r="V197" s="126">
        <f ca="1">IF(J197&lt;$T$2,0,1)</f>
        <v>0</v>
      </c>
      <c r="W197" s="126" t="str">
        <f t="shared" ca="1" si="63"/>
        <v>CUMPLIDA</v>
      </c>
      <c r="X197" s="126" t="str">
        <f t="shared" ca="1" si="64"/>
        <v>CUMPLIDA</v>
      </c>
    </row>
    <row r="198" spans="1:24">
      <c r="A198" s="167" t="s">
        <v>292</v>
      </c>
      <c r="B198" s="167"/>
      <c r="C198" s="168"/>
      <c r="D198" s="167"/>
      <c r="E198" s="167"/>
      <c r="F198" s="169"/>
      <c r="G198" s="169"/>
      <c r="H198" s="169"/>
      <c r="I198" s="170"/>
      <c r="J198" s="170"/>
      <c r="K198" s="171"/>
      <c r="L198" s="172"/>
      <c r="M198" s="98"/>
      <c r="N198" s="173"/>
      <c r="O198" s="171"/>
      <c r="P198" s="171"/>
      <c r="Q198" s="174"/>
      <c r="R198" s="172"/>
      <c r="S198" s="172"/>
      <c r="T198" s="82"/>
      <c r="U198" s="73"/>
      <c r="V198" s="73"/>
      <c r="W198" s="73"/>
      <c r="X198" s="75"/>
    </row>
    <row r="199" spans="1:24" ht="228">
      <c r="A199" s="165">
        <v>1</v>
      </c>
      <c r="B199" s="163" t="s">
        <v>1073</v>
      </c>
      <c r="C199" s="163" t="s">
        <v>31</v>
      </c>
      <c r="D199" s="163" t="s">
        <v>293</v>
      </c>
      <c r="E199" s="163" t="s">
        <v>926</v>
      </c>
      <c r="F199" s="163" t="s">
        <v>927</v>
      </c>
      <c r="G199" s="162" t="s">
        <v>928</v>
      </c>
      <c r="H199" s="162">
        <v>14</v>
      </c>
      <c r="I199" s="94">
        <f>DEFINITIVO!I400</f>
        <v>43010</v>
      </c>
      <c r="J199" s="94">
        <f>DEFINITIVO!J400</f>
        <v>43100</v>
      </c>
      <c r="K199" s="78">
        <f>+(J199-I199)/7</f>
        <v>12.857142857142858</v>
      </c>
      <c r="L199" s="162" t="s">
        <v>1105</v>
      </c>
      <c r="M199" s="98">
        <f>DEFINITIVO!M400</f>
        <v>14</v>
      </c>
      <c r="N199" s="38">
        <f>IF(M199/H199&gt;1,1,+M199/H199)</f>
        <v>1</v>
      </c>
      <c r="O199" s="39">
        <f>+K199*N199</f>
        <v>12.857142857142858</v>
      </c>
      <c r="P199" s="39" t="e">
        <f>IF(J199&lt;=#REF!,O199,0)</f>
        <v>#REF!</v>
      </c>
      <c r="Q199" s="78" t="e">
        <f>IF(#REF!&gt;=J199,K199,0)</f>
        <v>#REF!</v>
      </c>
      <c r="R199" s="52"/>
      <c r="S199" s="52"/>
      <c r="T199" s="82" t="str">
        <f>DEFINITIVO!T400</f>
        <v>AUDITORIA ESPECIAL 2011 PROYECTO Runt
ESTADISTICAS DE REGISTROS VIGENCIA AGOSTO 2013 A JUNIO DE 2017, DONDE SE EVIDENCIA LA SUMA DE CANTIDAD TOTAL DE TRAMITES Y SUMA DEL MONTO TOTAL
1. Registro Nacional de Remolques y Semirremolques 
2. Registro Nacional de Maquinaria Agrícola y de Construcción Autopropulsada 
3. Registro Nacional de Accidentes de Tránsito
4. Registro Nacional de Empresas de Transporte.</v>
      </c>
      <c r="U199" s="126">
        <f>IF(N199=100%,2,0)</f>
        <v>2</v>
      </c>
      <c r="V199" s="126">
        <f ca="1">IF(J199&lt;$T$2,0,1)</f>
        <v>0</v>
      </c>
      <c r="W199" s="126" t="str">
        <f ca="1">IF(U199+V199&gt;1,"CUMPLIDA",IF(V199=1,"EN TERMINO","VENCIDA"))</f>
        <v>CUMPLIDA</v>
      </c>
      <c r="X199" s="126" t="str">
        <f ca="1">IF(W199="CUMPLIDA","CUMPLIDA",IF(W199="EN TERMINO","EN TERMINO","VENCIDA"))</f>
        <v>CUMPLIDA</v>
      </c>
    </row>
    <row r="200" spans="1:24" ht="264">
      <c r="A200" s="166">
        <v>3</v>
      </c>
      <c r="B200" s="160" t="s">
        <v>294</v>
      </c>
      <c r="C200" s="160" t="s">
        <v>31</v>
      </c>
      <c r="D200" s="160" t="s">
        <v>295</v>
      </c>
      <c r="E200" s="160" t="s">
        <v>296</v>
      </c>
      <c r="F200" s="160" t="s">
        <v>297</v>
      </c>
      <c r="G200" s="161" t="s">
        <v>298</v>
      </c>
      <c r="H200" s="161">
        <v>4</v>
      </c>
      <c r="I200" s="94">
        <f>DEFINITIVO!I401</f>
        <v>42735</v>
      </c>
      <c r="J200" s="94">
        <f>DEFINITIVO!J401</f>
        <v>42916</v>
      </c>
      <c r="K200" s="175">
        <f>(+J200-I200)/7</f>
        <v>25.857142857142858</v>
      </c>
      <c r="L200" s="161" t="s">
        <v>1105</v>
      </c>
      <c r="M200" s="98">
        <f>DEFINITIVO!M401</f>
        <v>4</v>
      </c>
      <c r="N200" s="176">
        <f>IF(M200/H200&gt;1,1,+M200/H200)</f>
        <v>1</v>
      </c>
      <c r="O200" s="175">
        <f>+K200*N200</f>
        <v>25.857142857142858</v>
      </c>
      <c r="P200" s="175" t="e">
        <f>IF(J200&lt;=#REF!,O200,0)</f>
        <v>#REF!</v>
      </c>
      <c r="Q200" s="175" t="e">
        <f>IF(#REF!&gt;=J200,K200,0)</f>
        <v>#REF!</v>
      </c>
      <c r="R200" s="177"/>
      <c r="S200" s="177"/>
      <c r="T200" s="82" t="str">
        <f>DEFINITIVO!T401</f>
        <v>AUDITORIA ESPECIAL 2011 PROYECTO Runt
Se desarrollaron las 4 funcionalidades pendientes en el Runt.</v>
      </c>
      <c r="U200" s="126">
        <f>IF(N200=100%,2,0)</f>
        <v>2</v>
      </c>
      <c r="V200" s="126">
        <f ca="1">IF(J200&lt;$T$2,0,1)</f>
        <v>0</v>
      </c>
      <c r="W200" s="126" t="str">
        <f ca="1">IF(U200+V200&gt;1,"CUMPLIDA",IF(V200=1,"EN TERMINO","VENCIDA"))</f>
        <v>CUMPLIDA</v>
      </c>
      <c r="X200" s="126" t="str">
        <f ca="1">IF(W200="CUMPLIDA","CUMPLIDA",IF(W200="EN TERMINO","EN TERMINO","VENCIDA"))</f>
        <v>CUMPLIDA</v>
      </c>
    </row>
    <row r="201" spans="1:24" ht="180">
      <c r="A201" s="138">
        <v>16</v>
      </c>
      <c r="B201" s="130" t="s">
        <v>299</v>
      </c>
      <c r="C201" s="130" t="s">
        <v>48</v>
      </c>
      <c r="D201" s="130" t="s">
        <v>300</v>
      </c>
      <c r="E201" s="130" t="s">
        <v>301</v>
      </c>
      <c r="F201" s="130" t="s">
        <v>297</v>
      </c>
      <c r="G201" s="129" t="s">
        <v>298</v>
      </c>
      <c r="H201" s="129">
        <v>1</v>
      </c>
      <c r="I201" s="94">
        <f>DEFINITIVO!I402</f>
        <v>43091</v>
      </c>
      <c r="J201" s="94">
        <f>DEFINITIVO!J402</f>
        <v>43312</v>
      </c>
      <c r="K201" s="78">
        <f>(+J201-I201)/7</f>
        <v>31.571428571428573</v>
      </c>
      <c r="L201" s="129" t="s">
        <v>1105</v>
      </c>
      <c r="M201" s="98">
        <f>DEFINITIVO!M402</f>
        <v>1</v>
      </c>
      <c r="N201" s="79">
        <f>IF(M201/H201&gt;1,1,+M201/H201)</f>
        <v>1</v>
      </c>
      <c r="O201" s="78">
        <f>+K201*N201</f>
        <v>31.571428571428573</v>
      </c>
      <c r="P201" s="78" t="e">
        <f>IF(J201&lt;=#REF!,O201,0)</f>
        <v>#REF!</v>
      </c>
      <c r="Q201" s="78" t="e">
        <f>IF(#REF!&gt;=J201,K201,0)</f>
        <v>#REF!</v>
      </c>
      <c r="R201" s="52"/>
      <c r="S201" s="52"/>
      <c r="T201" s="82" t="str">
        <f>DEFINITIVO!T402</f>
        <v>AUDITORIA ESPECIAL 2011 PROYECTO Runt
El presente hallazgo se encuentra superado al 100%, esto en consonancia con el Rad MT 20183210432512 del 17/07/2018 expedido por la Concesión RUNT S.A.</v>
      </c>
      <c r="U201" s="126">
        <f>IF(N201=100%,2,0)</f>
        <v>2</v>
      </c>
      <c r="V201" s="126">
        <f ca="1">IF(J201&lt;$T$2,0,1)</f>
        <v>0</v>
      </c>
      <c r="W201" s="126" t="str">
        <f ca="1">IF(U201+V201&gt;1,"CUMPLIDA",IF(V201=1,"EN TERMINO","VENCIDA"))</f>
        <v>CUMPLIDA</v>
      </c>
      <c r="X201" s="126" t="str">
        <f ca="1">IF(W201="CUMPLIDA","CUMPLIDA",IF(W201="EN TERMINO","EN TERMINO","VENCIDA"))</f>
        <v>CUMPLIDA</v>
      </c>
    </row>
    <row r="202" spans="1:24" ht="252">
      <c r="A202" s="138">
        <v>50</v>
      </c>
      <c r="B202" s="130" t="s">
        <v>302</v>
      </c>
      <c r="C202" s="130" t="s">
        <v>48</v>
      </c>
      <c r="D202" s="130" t="s">
        <v>303</v>
      </c>
      <c r="E202" s="130" t="s">
        <v>304</v>
      </c>
      <c r="F202" s="130" t="s">
        <v>305</v>
      </c>
      <c r="G202" s="129" t="s">
        <v>306</v>
      </c>
      <c r="H202" s="129">
        <v>1</v>
      </c>
      <c r="I202" s="94">
        <f>DEFINITIVO!I403</f>
        <v>42735</v>
      </c>
      <c r="J202" s="94">
        <f>DEFINITIVO!J403</f>
        <v>42916</v>
      </c>
      <c r="K202" s="78">
        <f>(+J202-I202)/7</f>
        <v>25.857142857142858</v>
      </c>
      <c r="L202" s="129" t="s">
        <v>1105</v>
      </c>
      <c r="M202" s="98">
        <f>DEFINITIVO!M403</f>
        <v>1</v>
      </c>
      <c r="N202" s="79">
        <f>IF(M202/H202&gt;1,1,+M202/H202)</f>
        <v>1</v>
      </c>
      <c r="O202" s="78">
        <f>+K202*N202</f>
        <v>25.857142857142858</v>
      </c>
      <c r="P202" s="78" t="e">
        <f>IF(J202&lt;=#REF!,O202,0)</f>
        <v>#REF!</v>
      </c>
      <c r="Q202" s="78" t="e">
        <f>IF(#REF!&gt;=J202,K202,0)</f>
        <v>#REF!</v>
      </c>
      <c r="R202" s="52"/>
      <c r="S202" s="52"/>
      <c r="T202" s="82" t="str">
        <f>DEFINITIVO!T403</f>
        <v>AUDITORIA ESPECIAL 2011 PROYECTO Runt
La Concesión Runt  ya realizó las correcciones mediante el control de cambio RuntC00010533 y RuntC00010523  desplegados en la versión 42.1 el 02 de junio de 2016.</v>
      </c>
      <c r="U202" s="126">
        <f>IF(N202=100%,2,0)</f>
        <v>2</v>
      </c>
      <c r="V202" s="126">
        <f ca="1">IF(J202&lt;$T$2,0,1)</f>
        <v>0</v>
      </c>
      <c r="W202" s="126" t="str">
        <f ca="1">IF(U202+V202&gt;1,"CUMPLIDA",IF(V202=1,"EN TERMINO","VENCIDA"))</f>
        <v>CUMPLIDA</v>
      </c>
      <c r="X202" s="126" t="str">
        <f ca="1">IF(W202="CUMPLIDA","CUMPLIDA",IF(W202="EN TERMINO","EN TERMINO","VENCIDA"))</f>
        <v>CUMPLIDA</v>
      </c>
    </row>
    <row r="203" spans="1:24">
      <c r="A203" s="68" t="s">
        <v>307</v>
      </c>
      <c r="B203" s="68"/>
      <c r="C203" s="69"/>
      <c r="D203" s="68"/>
      <c r="E203" s="68"/>
      <c r="F203" s="70"/>
      <c r="G203" s="70"/>
      <c r="H203" s="70"/>
      <c r="I203" s="93"/>
      <c r="J203" s="93"/>
      <c r="K203" s="72"/>
      <c r="L203" s="73"/>
      <c r="M203" s="73"/>
      <c r="N203" s="74"/>
      <c r="O203" s="72"/>
      <c r="P203" s="72"/>
      <c r="Q203" s="56"/>
      <c r="R203" s="73"/>
      <c r="S203" s="73"/>
      <c r="T203" s="82"/>
      <c r="U203" s="73"/>
      <c r="V203" s="73"/>
      <c r="W203" s="73"/>
      <c r="X203" s="75"/>
    </row>
    <row r="204" spans="1:24" ht="180">
      <c r="A204" s="141">
        <v>2</v>
      </c>
      <c r="B204" s="80" t="s">
        <v>308</v>
      </c>
      <c r="C204" s="128" t="s">
        <v>31</v>
      </c>
      <c r="D204" s="80" t="s">
        <v>309</v>
      </c>
      <c r="E204" s="80" t="s">
        <v>599</v>
      </c>
      <c r="F204" s="80" t="s">
        <v>155</v>
      </c>
      <c r="G204" s="4" t="s">
        <v>107</v>
      </c>
      <c r="H204" s="4">
        <v>1</v>
      </c>
      <c r="I204" s="77">
        <f>DEFINITIVO!I405</f>
        <v>42522</v>
      </c>
      <c r="J204" s="77">
        <f>DEFINITIVO!J405</f>
        <v>42887</v>
      </c>
      <c r="K204" s="78">
        <f>(+J204-I204)/7</f>
        <v>52.142857142857146</v>
      </c>
      <c r="L204" s="131" t="s">
        <v>1112</v>
      </c>
      <c r="M204" s="131">
        <f>DEFINITIVO!M405</f>
        <v>1</v>
      </c>
      <c r="N204" s="79">
        <f>IF(M204/H204&gt;1,1,+M204/H204)</f>
        <v>1</v>
      </c>
      <c r="O204" s="131">
        <f>+K204*N204</f>
        <v>52.142857142857146</v>
      </c>
      <c r="P204" s="131" t="e">
        <f>IF(J204&lt;=#REF!,O204,0)</f>
        <v>#REF!</v>
      </c>
      <c r="Q204" s="78" t="e">
        <f>IF(#REF!&gt;=J204,K204,0)</f>
        <v>#REF!</v>
      </c>
      <c r="R204" s="139"/>
      <c r="S204" s="139"/>
      <c r="T204" s="82" t="str">
        <f>DEFINITIVO!T405</f>
        <v>PLAN SEGURIDAD VIAL 2012
Memorando 20174000104063 del 05/07/2017, donde anexan y expresan que se elaboraron dos matrices donde se identificaron 14 riesgos dentro de las diferentes etapas de los procesos de selección, una para los procesos en general y otra para los procesos de Banca, las cuales cuentan con los parámetros establecidos dentro del Plan de Mejoramiento y que fueron divulgadas a todo el personal del Ministerio de Transporte mediante correo institucional, el 27 de junio de 2017.</v>
      </c>
      <c r="U204" s="126">
        <f>IF(N204=100%,2,0)</f>
        <v>2</v>
      </c>
      <c r="V204" s="126">
        <f ca="1">IF(J204&lt;$T$2,0,1)</f>
        <v>0</v>
      </c>
      <c r="W204" s="126" t="str">
        <f ca="1">IF(U204+V204&gt;1,"CUMPLIDA",IF(V204=1,"EN TERMINO","VENCIDA"))</f>
        <v>CUMPLIDA</v>
      </c>
      <c r="X204" s="126" t="str">
        <f ca="1">IF(W204="CUMPLIDA","CUMPLIDA",IF(W204="EN TERMINO","EN TERMINO","VENCIDA"))</f>
        <v>CUMPLIDA</v>
      </c>
    </row>
    <row r="205" spans="1:24" ht="204">
      <c r="A205" s="5">
        <v>12</v>
      </c>
      <c r="B205" s="130" t="s">
        <v>311</v>
      </c>
      <c r="C205" s="130" t="s">
        <v>48</v>
      </c>
      <c r="D205" s="130" t="s">
        <v>312</v>
      </c>
      <c r="E205" s="130" t="s">
        <v>152</v>
      </c>
      <c r="F205" s="82" t="s">
        <v>153</v>
      </c>
      <c r="G205" s="129" t="s">
        <v>107</v>
      </c>
      <c r="H205" s="129">
        <v>1</v>
      </c>
      <c r="I205" s="77">
        <f>DEFINITIVO!I406</f>
        <v>42522</v>
      </c>
      <c r="J205" s="77">
        <f>DEFINITIVO!J406</f>
        <v>42887</v>
      </c>
      <c r="K205" s="78">
        <f>(+J205-I205)/7</f>
        <v>52.142857142857146</v>
      </c>
      <c r="L205" s="131" t="s">
        <v>1076</v>
      </c>
      <c r="M205" s="164">
        <f>DEFINITIVO!M406</f>
        <v>1</v>
      </c>
      <c r="N205" s="79">
        <f>IF(M205/H205&gt;1,1,+M205/H205)</f>
        <v>1</v>
      </c>
      <c r="O205" s="131">
        <f>+K205*N205</f>
        <v>52.142857142857146</v>
      </c>
      <c r="P205" s="131" t="e">
        <f>IF(J205&lt;=#REF!,O205,0)</f>
        <v>#REF!</v>
      </c>
      <c r="Q205" s="78" t="e">
        <f>IF(#REF!&gt;=J205,K205,0)</f>
        <v>#REF!</v>
      </c>
      <c r="R205" s="139"/>
      <c r="S205" s="139"/>
      <c r="T205" s="82" t="str">
        <f>DEFINITIVO!T406</f>
        <v>PLAN SEGURIDAD VIAL 2012
Con memorando 20174230095253 del 22 de junio de 2017, se anexan los soportes del cumplimiento del hallazgo, donde adjuntan el Acta de Reunión con el objetivo de Adquirir compromiso por parte de los contratistas del Grupo de Seguridad Vial para depositar la información desarrollada bajo el contrato en un repositorio virtual, igualmente anexan la hoja de ruta para el manejo de la información de contratos o derivados de la información misional del Grupo de Seguridad Vial del Ministerio de Transporte.</v>
      </c>
      <c r="U205" s="126">
        <f>IF(N205=100%,2,0)</f>
        <v>2</v>
      </c>
      <c r="V205" s="126">
        <f ca="1">IF(J205&lt;$T$2,0,1)</f>
        <v>0</v>
      </c>
      <c r="W205" s="126" t="str">
        <f ca="1">IF(U205+V205&gt;1,"CUMPLIDA",IF(V205=1,"EN TERMINO","VENCIDA"))</f>
        <v>CUMPLIDA</v>
      </c>
      <c r="X205" s="126" t="str">
        <f ca="1">IF(W205="CUMPLIDA","CUMPLIDA",IF(W205="EN TERMINO","EN TERMINO","VENCIDA"))</f>
        <v>CUMPLIDA</v>
      </c>
    </row>
    <row r="206" spans="1:24">
      <c r="A206" s="68" t="s">
        <v>313</v>
      </c>
      <c r="B206" s="68"/>
      <c r="C206" s="69"/>
      <c r="D206" s="68"/>
      <c r="E206" s="68"/>
      <c r="F206" s="70"/>
      <c r="G206" s="70"/>
      <c r="H206" s="70"/>
      <c r="I206" s="93"/>
      <c r="J206" s="93"/>
      <c r="K206" s="72"/>
      <c r="L206" s="73"/>
      <c r="M206" s="164"/>
      <c r="N206" s="74"/>
      <c r="O206" s="72"/>
      <c r="P206" s="72"/>
      <c r="Q206" s="56"/>
      <c r="R206" s="73"/>
      <c r="S206" s="73"/>
      <c r="T206" s="82"/>
      <c r="U206" s="73"/>
      <c r="V206" s="73"/>
      <c r="W206" s="73"/>
      <c r="X206" s="75"/>
    </row>
    <row r="207" spans="1:24" ht="144">
      <c r="A207" s="891">
        <v>1</v>
      </c>
      <c r="B207" s="893" t="s">
        <v>314</v>
      </c>
      <c r="C207" s="893" t="s">
        <v>48</v>
      </c>
      <c r="D207" s="893" t="s">
        <v>315</v>
      </c>
      <c r="E207" s="894" t="s">
        <v>316</v>
      </c>
      <c r="F207" s="134" t="s">
        <v>317</v>
      </c>
      <c r="G207" s="89" t="s">
        <v>107</v>
      </c>
      <c r="H207" s="89">
        <v>1</v>
      </c>
      <c r="I207" s="90">
        <f>DEFINITIVO!I408</f>
        <v>42552</v>
      </c>
      <c r="J207" s="90">
        <f>DEFINITIVO!J408</f>
        <v>42734</v>
      </c>
      <c r="K207" s="78">
        <f>(J207-I207)/7</f>
        <v>26</v>
      </c>
      <c r="L207" s="81" t="s">
        <v>1076</v>
      </c>
      <c r="M207" s="164">
        <f>DEFINITIVO!M408</f>
        <v>1</v>
      </c>
      <c r="N207" s="79">
        <f>IF(M207/H207&gt;1,1,+M207/H207)</f>
        <v>1</v>
      </c>
      <c r="O207" s="78">
        <f>+K207*N207</f>
        <v>26</v>
      </c>
      <c r="P207" s="78" t="e">
        <f>IF(J207&lt;=#REF!,O207,0)</f>
        <v>#REF!</v>
      </c>
      <c r="Q207" s="78" t="e">
        <f>IF(#REF!&gt;=J207,K207,0)</f>
        <v>#REF!</v>
      </c>
      <c r="R207" s="131"/>
      <c r="S207" s="131"/>
      <c r="T207" s="82" t="str">
        <f>DEFINITIVO!T408</f>
        <v xml:space="preserve">PLAN SEGURIDAD VIAL 2013
En materia de servicio público de transporte se expidió el decreto 1079 de 2015 por medio del cual se expide el Decreto Único Reglamentario del Sector
Transporte.
En Materia de Tránsito  se expidieron las siguientes circulares  de aplicación  de normas dirigidas a los organismos de tránsito, Radicado  20164000481461 de 15 de nov de 2016, sobre revisión tecnomecánica, rad No  20164000531411 del 26 de dic de 2016 sobre matricula de vehículos y Rad No 20164000535791 del 23 de dic de 2016 sobre  normas de tránsito. </v>
      </c>
      <c r="U207" s="126">
        <f>IF(N207=100%,2,0)</f>
        <v>2</v>
      </c>
      <c r="V207" s="126">
        <f ca="1">IF(J207&lt;$T$2,0,1)</f>
        <v>0</v>
      </c>
      <c r="W207" s="126" t="str">
        <f ca="1">IF(U207+V207&gt;1,"CUMPLIDA",IF(V207=1,"EN TERMINO","VENCIDA"))</f>
        <v>CUMPLIDA</v>
      </c>
      <c r="X207" s="881" t="str">
        <f ca="1">IF(W207&amp;W208="CUMPLIDA","CUMPLIDA",IF(OR(W207="VENCIDA",W208="VENCIDA"),"VENCIDA",IF(U207+U208=4,"CUMPLIDA","EN TERMINO")))</f>
        <v>CUMPLIDA</v>
      </c>
    </row>
    <row r="208" spans="1:24" ht="144">
      <c r="A208" s="892"/>
      <c r="B208" s="871"/>
      <c r="C208" s="871"/>
      <c r="D208" s="871"/>
      <c r="E208" s="858"/>
      <c r="F208" s="134" t="s">
        <v>318</v>
      </c>
      <c r="G208" s="89" t="s">
        <v>319</v>
      </c>
      <c r="H208" s="89">
        <v>1</v>
      </c>
      <c r="I208" s="90">
        <f>DEFINITIVO!I409</f>
        <v>42705</v>
      </c>
      <c r="J208" s="90">
        <f>DEFINITIVO!J409</f>
        <v>43070</v>
      </c>
      <c r="K208" s="78">
        <f>(J208-I208)/7</f>
        <v>52.142857142857146</v>
      </c>
      <c r="L208" s="81" t="s">
        <v>1076</v>
      </c>
      <c r="M208" s="164">
        <f>DEFINITIVO!M409</f>
        <v>1</v>
      </c>
      <c r="N208" s="79">
        <f>IF(M208/H208&gt;1,1,+M208/H208)</f>
        <v>1</v>
      </c>
      <c r="O208" s="78">
        <f>+K208*N208</f>
        <v>52.142857142857146</v>
      </c>
      <c r="P208" s="78" t="e">
        <f>IF(J208&lt;=#REF!,O208,0)</f>
        <v>#REF!</v>
      </c>
      <c r="Q208" s="78" t="e">
        <f>IF(#REF!&gt;=J208,K208,0)</f>
        <v>#REF!</v>
      </c>
      <c r="R208" s="131"/>
      <c r="S208" s="131"/>
      <c r="T208" s="82" t="str">
        <f>DEFINITIVO!T409</f>
        <v>PLAN SEGURIDAD VIAL 2013
Se expidió  la Resolución 0003443 del 10 agosto de 2016 por la cual se dictan lineamientos para el control del cumplimiento de las normas que rigen la actividad transportadora.
El Ministerio de transporte presento  al Congreso de la república el proyecto de Ley por medio del cual se establecen instrumentos para la Inspección, Vigilancia y Control del transporte , su infraestructura y sus servicios conexos y complementarios, así como para los organismos de tránsito y de apoyo a estos y se establecen otras disposiciones. 
El proyecto fue numerado con el No 140 de 2017 del Senado  del 03 de octubre de 2017.</v>
      </c>
      <c r="U208" s="126">
        <f>IF(N208=100%,2,0)</f>
        <v>2</v>
      </c>
      <c r="V208" s="126">
        <f ca="1">IF(J208&lt;$T$2,0,1)</f>
        <v>0</v>
      </c>
      <c r="W208" s="126" t="str">
        <f ca="1">IF(U208+V208&gt;1,"CUMPLIDA",IF(V208=1,"EN TERMINO","VENCIDA"))</f>
        <v>CUMPLIDA</v>
      </c>
      <c r="X208" s="882"/>
    </row>
    <row r="209" spans="1:24" ht="300">
      <c r="A209" s="5">
        <v>2</v>
      </c>
      <c r="B209" s="137" t="s">
        <v>320</v>
      </c>
      <c r="C209" s="137" t="s">
        <v>48</v>
      </c>
      <c r="D209" s="137" t="s">
        <v>321</v>
      </c>
      <c r="E209" s="130" t="s">
        <v>578</v>
      </c>
      <c r="F209" s="130" t="s">
        <v>579</v>
      </c>
      <c r="G209" s="81" t="s">
        <v>257</v>
      </c>
      <c r="H209" s="81">
        <v>2</v>
      </c>
      <c r="I209" s="90">
        <f>DEFINITIVO!I410</f>
        <v>42005</v>
      </c>
      <c r="J209" s="90">
        <f>DEFINITIVO!J410</f>
        <v>42369</v>
      </c>
      <c r="K209" s="78">
        <f>(J209-I209)/7</f>
        <v>52</v>
      </c>
      <c r="L209" s="81" t="s">
        <v>1076</v>
      </c>
      <c r="M209" s="164">
        <f>DEFINITIVO!M410</f>
        <v>2</v>
      </c>
      <c r="N209" s="79">
        <f>IF(M209/H209&gt;1,1,+M209/H209)</f>
        <v>1</v>
      </c>
      <c r="O209" s="78">
        <f>+K209*N209</f>
        <v>52</v>
      </c>
      <c r="P209" s="78" t="e">
        <f>IF(J209&lt;=#REF!,O209,0)</f>
        <v>#REF!</v>
      </c>
      <c r="Q209" s="78" t="e">
        <f>IF(#REF!&gt;=J209,K209,0)</f>
        <v>#REF!</v>
      </c>
      <c r="R209" s="131"/>
      <c r="S209" s="131"/>
      <c r="T209" s="82" t="str">
        <f>DEFINITIVO!T410</f>
        <v xml:space="preserve">AUDITORIA SEGURIDAD VIAL 2013
CUMPLIDA 
Se expidieron las resoluciones  3753 de 2015 - Reglamento Técnico para vehículos de servicio público de pasajeros y 
Resolución 3752 de 2015 - Medidas en materia de seguridad activa y pasiva para uso en vehículos automotores, remolques y semirremolques </v>
      </c>
      <c r="U209" s="126">
        <f>IF(N209=100%,2,0)</f>
        <v>2</v>
      </c>
      <c r="V209" s="126">
        <f ca="1">IF(J209&lt;$T$2,0,1)</f>
        <v>0</v>
      </c>
      <c r="W209" s="126" t="str">
        <f ca="1">IF(U209+V209&gt;1,"CUMPLIDA",IF(V209=1,"EN TERMINO","VENCIDA"))</f>
        <v>CUMPLIDA</v>
      </c>
      <c r="X209" s="126" t="str">
        <f ca="1">IF(W209="CUMPLIDA","CUMPLIDA",IF(W209="EN TERMINO","EN TERMINO","VENCIDA"))</f>
        <v>CUMPLIDA</v>
      </c>
    </row>
    <row r="210" spans="1:24">
      <c r="A210" s="68" t="s">
        <v>322</v>
      </c>
      <c r="B210" s="68"/>
      <c r="C210" s="69"/>
      <c r="D210" s="68"/>
      <c r="E210" s="68"/>
      <c r="F210" s="70"/>
      <c r="G210" s="70"/>
      <c r="H210" s="70"/>
      <c r="I210" s="93"/>
      <c r="J210" s="93"/>
      <c r="K210" s="72"/>
      <c r="L210" s="73"/>
      <c r="M210" s="73"/>
      <c r="N210" s="74"/>
      <c r="O210" s="72"/>
      <c r="P210" s="72"/>
      <c r="Q210" s="56"/>
      <c r="R210" s="73"/>
      <c r="S210" s="73"/>
      <c r="T210" s="82"/>
      <c r="U210" s="73"/>
      <c r="V210" s="73"/>
      <c r="W210" s="73"/>
      <c r="X210" s="75"/>
    </row>
    <row r="211" spans="1:24" ht="300">
      <c r="A211" s="5">
        <v>9</v>
      </c>
      <c r="B211" s="137" t="s">
        <v>326</v>
      </c>
      <c r="C211" s="137" t="s">
        <v>48</v>
      </c>
      <c r="D211" s="137" t="s">
        <v>259</v>
      </c>
      <c r="E211" s="130" t="s">
        <v>588</v>
      </c>
      <c r="F211" s="130" t="s">
        <v>589</v>
      </c>
      <c r="G211" s="81" t="s">
        <v>590</v>
      </c>
      <c r="H211" s="129">
        <v>1</v>
      </c>
      <c r="I211" s="90">
        <f>DEFINITIVO!I416</f>
        <v>42628</v>
      </c>
      <c r="J211" s="90">
        <f>DEFINITIVO!J416</f>
        <v>42993</v>
      </c>
      <c r="K211" s="78">
        <f>(+J211-I211)/7</f>
        <v>52.142857142857146</v>
      </c>
      <c r="L211" s="81" t="s">
        <v>1105</v>
      </c>
      <c r="M211" s="131">
        <f>DEFINITIVO!M416</f>
        <v>1</v>
      </c>
      <c r="N211" s="79">
        <f>IF(M211/H211&gt;1,1,+M211/H211)</f>
        <v>1</v>
      </c>
      <c r="O211" s="78">
        <f>+K211*N211</f>
        <v>52.142857142857146</v>
      </c>
      <c r="P211" s="78" t="e">
        <f>IF(J211&lt;=#REF!,O211,0)</f>
        <v>#REF!</v>
      </c>
      <c r="Q211" s="78" t="e">
        <f>IF(#REF!&gt;=J211,K211,0)</f>
        <v>#REF!</v>
      </c>
      <c r="R211" s="131"/>
      <c r="S211" s="131"/>
      <c r="T211" s="82" t="str">
        <f>DEFINITIVO!T416</f>
        <v xml:space="preserve">AUDITORIA TRANSPORTE Y LOGÍSTICA
Se expidieron las Siguientes Instrucciones a la Concesión Runt  y Organismos de Tránsito para mejorar la calidad de información del Registro Nacional Automotor:
Radicado MT No.: 20154010032181 de 11-02-2015
Radicado MT No.: 20154010197611 de 19-06-2015
Radicado MT No.: 201 54010246321 de 22-07-2015
Radicado MT No.: 20154000070611 de 18-03-2015
ACTA No. 623  Mintransporte - Interventoría y Concesión Runt
ACTA No. 688 Mesa de Trabajo — Calidad de Datos 
ACTA No. 704 Mesa de Trabajo — Calidad de Datos 
ACTA No. 773 Mesa de Trabajo — Calidad de Datos
Se emite una resolución 3455 de 2017 donde se ordena al Runt cargar en el registro nacional automotor RNA del sistema Runt un peso bruto vehiculas de 10.501 kg a la totalidad de los vehículos de las marcas y líneas contemplados en la tabla de equivalencias del anexo 1 de la resolución 727 de 2013, actualizar en el articulo 2 de la presente resolución que a la fecha cuenten con un peso bruto vehicular a 10.500kg , "null" o "vacío". Lo anterior, sin necesidad de que exista solicitud previa del propietario o de autoridad competente. </v>
      </c>
      <c r="U211" s="126">
        <f>IF(N211=100%,2,0)</f>
        <v>2</v>
      </c>
      <c r="V211" s="126">
        <f ca="1">IF(J211&lt;$T$2,0,1)</f>
        <v>0</v>
      </c>
      <c r="W211" s="126" t="str">
        <f ca="1">IF(U211+V211&gt;1,"CUMPLIDA",IF(V211=1,"EN TERMINO","VENCIDA"))</f>
        <v>CUMPLIDA</v>
      </c>
      <c r="X211" s="126" t="str">
        <f ca="1">IF(W211="CUMPLIDA","CUMPLIDA",IF(W211="EN TERMINO","EN TERMINO","VENCIDA"))</f>
        <v>CUMPLIDA</v>
      </c>
    </row>
    <row r="212" spans="1:24" ht="408.75" thickBot="1">
      <c r="A212" s="5">
        <v>11</v>
      </c>
      <c r="B212" s="137" t="s">
        <v>327</v>
      </c>
      <c r="C212" s="137" t="s">
        <v>48</v>
      </c>
      <c r="D212" s="137" t="s">
        <v>328</v>
      </c>
      <c r="E212" s="130" t="s">
        <v>329</v>
      </c>
      <c r="F212" s="130" t="s">
        <v>330</v>
      </c>
      <c r="G212" s="129" t="s">
        <v>331</v>
      </c>
      <c r="H212" s="6">
        <v>1</v>
      </c>
      <c r="I212" s="90">
        <f>DEFINITIVO!I417</f>
        <v>42552</v>
      </c>
      <c r="J212" s="90">
        <f>DEFINITIVO!J417</f>
        <v>42917</v>
      </c>
      <c r="K212" s="78">
        <f>(+J212-I212)/7</f>
        <v>52.142857142857146</v>
      </c>
      <c r="L212" s="81" t="s">
        <v>1076</v>
      </c>
      <c r="M212" s="164">
        <f>DEFINITIVO!M417</f>
        <v>1</v>
      </c>
      <c r="N212" s="6">
        <f>IF(M212/H212&gt;1,1,+M212/H212)</f>
        <v>1</v>
      </c>
      <c r="O212" s="78">
        <f>+K212*N212</f>
        <v>52.142857142857146</v>
      </c>
      <c r="P212" s="78" t="e">
        <f>IF(J212&lt;=#REF!,O212,0)</f>
        <v>#REF!</v>
      </c>
      <c r="Q212" s="78" t="e">
        <f>IF(#REF!&gt;=J212,K212,0)</f>
        <v>#REF!</v>
      </c>
      <c r="R212" s="131"/>
      <c r="S212" s="131"/>
      <c r="T212" s="82" t="str">
        <f>DEFINITIVO!T417</f>
        <v>AUDITORIA SERVICIOS DE TRANSPORTE Y LOGÍSTICA
A través del citado contrato se desarrollaron 3 informes ajustados a los términos de referencia, para el desarrollo de la consultoría cuyo objeto fue " Determinar criterios técnicos y operacionales que permitan considerar el uso eficiente en términos financieros, ambientales y de seguridad vial de un vehículo de servicio público de transporte terrestre de carga.", finalizado el 31 de diciembre de 2016.</v>
      </c>
      <c r="U212" s="126">
        <f>IF(N212=100%,2,0)</f>
        <v>2</v>
      </c>
      <c r="V212" s="126">
        <f ca="1">IF(J212&lt;$T$2,0,1)</f>
        <v>0</v>
      </c>
      <c r="W212" s="53" t="str">
        <f ca="1">IF(U212+V212&gt;1,"CUMPLIDA",IF(V212=1,"EN TERMINO","VENCIDA"))</f>
        <v>CUMPLIDA</v>
      </c>
      <c r="X212" s="53" t="str">
        <f ca="1">IF(W212="CUMPLIDA","CUMPLIDA",IF(W212="EN TERMINO","EN TERMINO","VENCIDA"))</f>
        <v>CUMPLIDA</v>
      </c>
    </row>
    <row r="213" spans="1:24" ht="15.75" thickBot="1">
      <c r="A213" s="99" t="s">
        <v>332</v>
      </c>
      <c r="B213" s="100"/>
      <c r="C213" s="101"/>
      <c r="D213" s="102"/>
      <c r="E213" s="102"/>
      <c r="F213" s="102"/>
      <c r="G213" s="102"/>
      <c r="H213" s="103"/>
      <c r="I213" s="102"/>
      <c r="J213" s="104"/>
      <c r="K213" s="105"/>
      <c r="L213" s="106"/>
      <c r="M213" s="107"/>
      <c r="N213" s="108">
        <f>SUM(N56:N212)</f>
        <v>146.5</v>
      </c>
      <c r="O213" s="108">
        <f>SUM(O56:O212)</f>
        <v>4778.9285714285725</v>
      </c>
      <c r="P213" s="108" t="e">
        <f>SUM(P56:P212)</f>
        <v>#REF!</v>
      </c>
      <c r="Q213" s="108" t="e">
        <f>SUM(Q56:Q212)</f>
        <v>#REF!</v>
      </c>
      <c r="R213" s="110"/>
      <c r="S213" s="111"/>
      <c r="T213" s="41"/>
      <c r="U213" s="31"/>
      <c r="V213" s="31"/>
      <c r="W213" s="42"/>
      <c r="X213" s="43"/>
    </row>
    <row r="214" spans="1:24">
      <c r="A214" s="804"/>
      <c r="B214" s="805"/>
      <c r="C214" s="805"/>
      <c r="D214" s="805"/>
      <c r="E214" s="112"/>
      <c r="F214" s="112"/>
      <c r="G214" s="112"/>
      <c r="H214" s="112"/>
      <c r="I214" s="112"/>
      <c r="J214" s="112"/>
      <c r="K214" s="142"/>
      <c r="L214" s="44"/>
      <c r="M214" s="36"/>
      <c r="N214" s="44"/>
      <c r="O214" s="44"/>
      <c r="P214" s="44"/>
      <c r="Q214" s="44"/>
      <c r="R214" s="36"/>
      <c r="S214" s="36"/>
      <c r="T214" s="36"/>
      <c r="U214" s="31"/>
      <c r="V214" s="31"/>
      <c r="W214" s="143"/>
      <c r="X214" s="31"/>
    </row>
    <row r="215" spans="1:24">
      <c r="A215" s="145"/>
      <c r="B215" s="146"/>
      <c r="C215" s="146"/>
      <c r="D215" s="147"/>
      <c r="E215" s="147"/>
      <c r="F215" s="148"/>
      <c r="G215" s="49"/>
      <c r="H215" s="33"/>
      <c r="I215" s="33"/>
      <c r="J215" s="49"/>
      <c r="K215" s="31"/>
      <c r="L215" s="143"/>
      <c r="M215" s="31"/>
      <c r="N215" s="143"/>
      <c r="O215" s="143"/>
      <c r="P215" s="143"/>
      <c r="Q215" s="143"/>
      <c r="R215" s="31"/>
      <c r="S215" s="31"/>
      <c r="T215" s="36"/>
      <c r="U215" s="31"/>
      <c r="V215" s="31"/>
      <c r="W215" s="143"/>
      <c r="X215" s="31"/>
    </row>
    <row r="216" spans="1:24">
      <c r="A216" s="145"/>
      <c r="B216" s="146"/>
      <c r="C216" s="146"/>
      <c r="D216" s="147"/>
      <c r="E216" s="147"/>
      <c r="F216" s="148"/>
      <c r="G216" s="49"/>
      <c r="H216" s="33"/>
      <c r="I216" s="33"/>
      <c r="J216" s="49"/>
      <c r="K216" s="31"/>
      <c r="L216" s="143"/>
      <c r="M216" s="31"/>
      <c r="N216" s="143"/>
      <c r="O216" s="143"/>
      <c r="P216" s="143"/>
      <c r="Q216" s="143"/>
      <c r="R216" s="31"/>
      <c r="S216" s="31"/>
      <c r="T216" s="36"/>
      <c r="U216" s="31"/>
      <c r="V216" s="31"/>
      <c r="W216" s="143"/>
      <c r="X216" s="31"/>
    </row>
    <row r="217" spans="1:24" s="568" customFormat="1" ht="32.25" customHeight="1">
      <c r="A217" s="145"/>
      <c r="B217" s="563" t="s">
        <v>347</v>
      </c>
      <c r="C217" s="564" t="s">
        <v>338</v>
      </c>
      <c r="D217" s="565" t="s">
        <v>335</v>
      </c>
      <c r="E217" s="566" t="s">
        <v>341</v>
      </c>
      <c r="F217" s="567" t="s">
        <v>344</v>
      </c>
      <c r="G217" s="49"/>
      <c r="H217" s="877" t="s">
        <v>689</v>
      </c>
      <c r="I217" s="877"/>
      <c r="J217" s="150"/>
      <c r="K217" s="152"/>
      <c r="L217" s="153"/>
      <c r="M217" s="31"/>
      <c r="N217" s="143"/>
      <c r="O217" s="143"/>
      <c r="P217" s="143"/>
      <c r="Q217" s="143"/>
      <c r="R217" s="31"/>
      <c r="S217" s="31"/>
      <c r="T217" s="36"/>
      <c r="U217" s="31"/>
      <c r="V217" s="31"/>
      <c r="W217" s="143"/>
      <c r="X217" s="31"/>
    </row>
    <row r="218" spans="1:24" ht="39.75" customHeight="1">
      <c r="A218" s="145"/>
      <c r="B218" s="560" t="s">
        <v>1857</v>
      </c>
      <c r="C218" s="324">
        <f ca="1">COUNTIF($X$11:$X$22,$C$217)</f>
        <v>2</v>
      </c>
      <c r="D218" s="325">
        <f ca="1">COUNTIF($X$11:$X$22,$D$217)</f>
        <v>0</v>
      </c>
      <c r="E218" s="326">
        <f ca="1">COUNTIF($X$11:$X$22,$E$217)</f>
        <v>10</v>
      </c>
      <c r="F218" s="327">
        <f t="shared" ref="F218:F231" ca="1" si="65">SUM(C218:E218)</f>
        <v>12</v>
      </c>
      <c r="G218" s="49"/>
      <c r="H218" s="48" t="s">
        <v>335</v>
      </c>
      <c r="I218" s="48">
        <f ca="1">COUNTIF($X$11:$X$212,H218)</f>
        <v>91</v>
      </c>
      <c r="J218" s="150"/>
      <c r="K218" s="152"/>
      <c r="L218" s="153"/>
      <c r="M218" s="31"/>
      <c r="N218" s="143"/>
      <c r="O218" s="143"/>
      <c r="P218" s="143"/>
      <c r="Q218" s="143"/>
      <c r="R218" s="31"/>
      <c r="S218" s="31"/>
      <c r="T218" s="36"/>
      <c r="U218" s="31"/>
      <c r="V218" s="31"/>
      <c r="W218" s="143"/>
      <c r="X218" s="31"/>
    </row>
    <row r="219" spans="1:24" ht="23.25" customHeight="1">
      <c r="A219" s="145"/>
      <c r="B219" s="561" t="s">
        <v>1739</v>
      </c>
      <c r="C219" s="324">
        <f ca="1">COUNTIF($X$24:$X$36,$C$217)</f>
        <v>0</v>
      </c>
      <c r="D219" s="325">
        <f ca="1">COUNTIF($X$24:$X$36,$D$217)</f>
        <v>0</v>
      </c>
      <c r="E219" s="326">
        <f ca="1">COUNTIF($X$24:$X$36,$E$217)</f>
        <v>13</v>
      </c>
      <c r="F219" s="327">
        <f t="shared" ca="1" si="65"/>
        <v>13</v>
      </c>
      <c r="G219" s="49"/>
      <c r="H219" s="48" t="s">
        <v>338</v>
      </c>
      <c r="I219" s="48">
        <f ca="1">COUNTIF($X$11:$X$212,H219)</f>
        <v>3</v>
      </c>
      <c r="J219" s="150"/>
      <c r="K219" s="152"/>
      <c r="L219" s="153"/>
      <c r="M219" s="31"/>
      <c r="N219" s="143"/>
      <c r="O219" s="143"/>
      <c r="P219" s="143"/>
      <c r="Q219" s="143"/>
      <c r="R219" s="31"/>
      <c r="S219" s="31"/>
      <c r="T219" s="36"/>
      <c r="U219" s="31"/>
      <c r="V219" s="31"/>
      <c r="W219" s="143"/>
      <c r="X219" s="31"/>
    </row>
    <row r="220" spans="1:24" ht="23.25" customHeight="1">
      <c r="A220" s="145"/>
      <c r="B220" s="561" t="s">
        <v>1738</v>
      </c>
      <c r="C220" s="324">
        <f ca="1">COUNTIF($X$38:$X$48,$C$217)</f>
        <v>0</v>
      </c>
      <c r="D220" s="325">
        <f ca="1">COUNTIF($X$38:$X$48,$D$217)</f>
        <v>2</v>
      </c>
      <c r="E220" s="326">
        <f ca="1">COUNTIF($X$38:$X$48,$E$217)</f>
        <v>2</v>
      </c>
      <c r="F220" s="327">
        <f t="shared" ca="1" si="65"/>
        <v>4</v>
      </c>
      <c r="G220" s="49"/>
      <c r="H220" s="48" t="s">
        <v>341</v>
      </c>
      <c r="I220" s="48">
        <f ca="1">COUNTIF($X$11:$X$212,H220)</f>
        <v>27</v>
      </c>
      <c r="J220" s="150"/>
      <c r="K220" s="152"/>
      <c r="L220" s="153"/>
      <c r="M220" s="31"/>
      <c r="N220" s="143"/>
      <c r="O220" s="143"/>
      <c r="P220" s="143"/>
      <c r="Q220" s="143"/>
      <c r="R220" s="31"/>
      <c r="S220" s="31"/>
      <c r="T220" s="36"/>
      <c r="U220" s="31"/>
      <c r="V220" s="31"/>
      <c r="W220" s="143"/>
      <c r="X220" s="31"/>
    </row>
    <row r="221" spans="1:24" ht="23.25" customHeight="1">
      <c r="A221" s="145"/>
      <c r="B221" s="561" t="s">
        <v>1261</v>
      </c>
      <c r="C221" s="324">
        <f ca="1">COUNTIF($X$50:$X$54,$C$217)</f>
        <v>1</v>
      </c>
      <c r="D221" s="325">
        <f ca="1">COUNTIF($X$50:$X$54,$D$217)</f>
        <v>2</v>
      </c>
      <c r="E221" s="326">
        <f ca="1">COUNTIF($X$50:$X$54,$E$217)</f>
        <v>1</v>
      </c>
      <c r="F221" s="327">
        <f t="shared" ca="1" si="65"/>
        <v>4</v>
      </c>
      <c r="G221" s="49"/>
      <c r="H221" s="48" t="s">
        <v>344</v>
      </c>
      <c r="I221" s="48">
        <f ca="1">SUM(I218:I220)</f>
        <v>121</v>
      </c>
      <c r="J221" s="150"/>
      <c r="K221" s="152"/>
      <c r="L221" s="153"/>
      <c r="M221" s="31"/>
      <c r="N221" s="143"/>
      <c r="O221" s="143"/>
      <c r="P221" s="143"/>
      <c r="Q221" s="143"/>
      <c r="R221" s="31"/>
      <c r="S221" s="31"/>
      <c r="T221" s="36"/>
      <c r="U221" s="31"/>
      <c r="V221" s="31"/>
      <c r="W221" s="143"/>
      <c r="X221" s="31"/>
    </row>
    <row r="222" spans="1:24" ht="23.25" customHeight="1">
      <c r="A222" s="50"/>
      <c r="B222" s="561" t="s">
        <v>693</v>
      </c>
      <c r="C222" s="324">
        <f ca="1">COUNTIF($X$56:$X$103,$C$217)</f>
        <v>0</v>
      </c>
      <c r="D222" s="325">
        <f ca="1">COUNTIF($X$56:$X$103,$D$217)</f>
        <v>20</v>
      </c>
      <c r="E222" s="326">
        <f ca="1">COUNTIF($X$56:$X$103,$E$217)</f>
        <v>0</v>
      </c>
      <c r="F222" s="327">
        <f t="shared" ca="1" si="65"/>
        <v>20</v>
      </c>
      <c r="G222" s="49"/>
      <c r="H222" s="562"/>
      <c r="I222" s="562"/>
      <c r="J222" s="562"/>
      <c r="K222" s="157"/>
      <c r="L222" s="153"/>
      <c r="M222" s="31"/>
      <c r="N222" s="143"/>
      <c r="O222" s="143"/>
      <c r="P222" s="143"/>
      <c r="Q222" s="143"/>
      <c r="R222" s="31"/>
      <c r="S222" s="31"/>
      <c r="T222" s="36"/>
      <c r="U222" s="31"/>
      <c r="V222" s="31"/>
      <c r="W222" s="143"/>
      <c r="X222" s="31"/>
    </row>
    <row r="223" spans="1:24" ht="23.25" customHeight="1">
      <c r="A223" s="50"/>
      <c r="B223" s="561" t="s">
        <v>365</v>
      </c>
      <c r="C223" s="324">
        <f ca="1">COUNTIF($X$105:$X$117,$C$217)</f>
        <v>0</v>
      </c>
      <c r="D223" s="325">
        <f ca="1">COUNTIF($X$105:$X$117,$D$217)</f>
        <v>8</v>
      </c>
      <c r="E223" s="326">
        <f ca="1">COUNTIF($X$105:$X$117,$E$217)</f>
        <v>0</v>
      </c>
      <c r="F223" s="327">
        <f t="shared" ca="1" si="65"/>
        <v>8</v>
      </c>
      <c r="G223" s="49"/>
      <c r="K223" s="157"/>
      <c r="L223" s="153"/>
      <c r="M223" s="31"/>
      <c r="N223" s="143"/>
      <c r="O223" s="143"/>
      <c r="P223" s="143"/>
      <c r="Q223" s="143"/>
      <c r="R223" s="31"/>
      <c r="S223" s="31"/>
      <c r="T223" s="31"/>
      <c r="U223" s="31"/>
      <c r="V223" s="31"/>
      <c r="W223" s="143"/>
      <c r="X223" s="31"/>
    </row>
    <row r="224" spans="1:24" ht="23.25" customHeight="1">
      <c r="B224" s="560" t="s">
        <v>348</v>
      </c>
      <c r="C224" s="328">
        <f ca="1">COUNTIF($X$119:$X$166,$C$217)</f>
        <v>0</v>
      </c>
      <c r="D224" s="325">
        <f ca="1">COUNTIF($X$119:$X$166,$D$217)</f>
        <v>29</v>
      </c>
      <c r="E224" s="326">
        <f ca="1">COUNTIF($X$119:$X$166,$E$217)</f>
        <v>0</v>
      </c>
      <c r="F224" s="331">
        <f t="shared" ca="1" si="65"/>
        <v>29</v>
      </c>
      <c r="G224" s="49"/>
    </row>
    <row r="225" spans="2:7" ht="23.25" customHeight="1">
      <c r="B225" s="560" t="s">
        <v>349</v>
      </c>
      <c r="C225" s="328">
        <f ca="1">COUNTIF($X$168:$X$170,$C$217)</f>
        <v>0</v>
      </c>
      <c r="D225" s="325">
        <f ca="1">COUNTIF($X$168:$X$170,$D$217)</f>
        <v>2</v>
      </c>
      <c r="E225" s="326">
        <f ca="1">COUNTIF($X$168:$X$170,$E$217)</f>
        <v>0</v>
      </c>
      <c r="F225" s="331">
        <f t="shared" ca="1" si="65"/>
        <v>2</v>
      </c>
      <c r="G225" s="49"/>
    </row>
    <row r="226" spans="2:7" ht="23.25" customHeight="1">
      <c r="B226" s="560" t="s">
        <v>350</v>
      </c>
      <c r="C226" s="328">
        <f ca="1">COUNTIF($X$172:$X$180,$C$217)</f>
        <v>0</v>
      </c>
      <c r="D226" s="325">
        <f ca="1">COUNTIF($X$172:$X$180,$D$217)</f>
        <v>4</v>
      </c>
      <c r="E226" s="326">
        <f ca="1">COUNTIF($X$172:$X$180,$E$217)</f>
        <v>0</v>
      </c>
      <c r="F226" s="331">
        <f t="shared" ca="1" si="65"/>
        <v>4</v>
      </c>
      <c r="G226" s="49"/>
    </row>
    <row r="227" spans="2:7" ht="23.25" customHeight="1">
      <c r="B227" s="560" t="s">
        <v>351</v>
      </c>
      <c r="C227" s="328">
        <f ca="1">COUNTIF($X$182:$X$182,$C$217)</f>
        <v>0</v>
      </c>
      <c r="D227" s="325">
        <f ca="1">COUNTIF($X$182:$X$182,$D$217)</f>
        <v>1</v>
      </c>
      <c r="E227" s="326">
        <f ca="1">COUNTIF($X$182:$X$182,$E$217)</f>
        <v>0</v>
      </c>
      <c r="F227" s="331">
        <f ca="1">SUM(C227:E227)</f>
        <v>1</v>
      </c>
      <c r="G227" s="49"/>
    </row>
    <row r="228" spans="2:7" ht="23.25" customHeight="1">
      <c r="B228" s="560" t="s">
        <v>656</v>
      </c>
      <c r="C228" s="328">
        <f ca="1">COUNTIF($X$184:$X$197,$C$217)</f>
        <v>0</v>
      </c>
      <c r="D228" s="325">
        <f ca="1">COUNTIF($X$184:$X$197,$D$217)</f>
        <v>13</v>
      </c>
      <c r="E228" s="326">
        <f ca="1">COUNTIF($X$184:$X$197,$E$217)</f>
        <v>1</v>
      </c>
      <c r="F228" s="331">
        <f ca="1">SUM(C228:E228)</f>
        <v>14</v>
      </c>
      <c r="G228" s="49"/>
    </row>
    <row r="229" spans="2:7" ht="23.25" customHeight="1">
      <c r="B229" s="560" t="s">
        <v>3</v>
      </c>
      <c r="C229" s="328">
        <f ca="1">COUNTIF($X$199:$X$202,$C$217)</f>
        <v>0</v>
      </c>
      <c r="D229" s="325">
        <f ca="1">COUNTIF($X$199:$X$202,$D$217)</f>
        <v>4</v>
      </c>
      <c r="E229" s="326">
        <f ca="1">COUNTIF($X$199:$X$202,$E$217)</f>
        <v>0</v>
      </c>
      <c r="F229" s="331">
        <f t="shared" ca="1" si="65"/>
        <v>4</v>
      </c>
      <c r="G229" s="49"/>
    </row>
    <row r="230" spans="2:7" ht="23.25" customHeight="1">
      <c r="B230" s="560" t="s">
        <v>695</v>
      </c>
      <c r="C230" s="328">
        <f ca="1">COUNTIF($X$204:$X$205,$C$217)</f>
        <v>0</v>
      </c>
      <c r="D230" s="325">
        <f ca="1">COUNTIF($X$204:$X$205,$D$217)</f>
        <v>2</v>
      </c>
      <c r="E230" s="326">
        <f ca="1">COUNTIF($X$204:$X$205,$E$217)</f>
        <v>0</v>
      </c>
      <c r="F230" s="331">
        <f t="shared" ca="1" si="65"/>
        <v>2</v>
      </c>
      <c r="G230" s="49"/>
    </row>
    <row r="231" spans="2:7" ht="23.25" customHeight="1">
      <c r="B231" s="560" t="s">
        <v>313</v>
      </c>
      <c r="C231" s="328">
        <f ca="1">COUNTIF($X$207:$X$209,$C$217)</f>
        <v>0</v>
      </c>
      <c r="D231" s="325">
        <f ca="1">COUNTIF($X$207:$X$209,$D$217)</f>
        <v>2</v>
      </c>
      <c r="E231" s="326">
        <f ca="1">COUNTIF($X$207:$X$209,$E$217)</f>
        <v>0</v>
      </c>
      <c r="F231" s="331">
        <f t="shared" ca="1" si="65"/>
        <v>2</v>
      </c>
      <c r="G231" s="49"/>
    </row>
    <row r="232" spans="2:7" ht="23.25" customHeight="1">
      <c r="B232" s="560" t="s">
        <v>353</v>
      </c>
      <c r="C232" s="328">
        <f ca="1">COUNTIF($X$211:$X$212,$C$217)</f>
        <v>0</v>
      </c>
      <c r="D232" s="325">
        <f ca="1">COUNTIF($X$211:$X$212,$D$217)</f>
        <v>2</v>
      </c>
      <c r="E232" s="326">
        <f ca="1">COUNTIF($X$211:$X$212,$E$217)</f>
        <v>0</v>
      </c>
      <c r="F232" s="331">
        <f ca="1">SUM(C232:E232)</f>
        <v>2</v>
      </c>
      <c r="G232" s="49"/>
    </row>
    <row r="233" spans="2:7" ht="20.25">
      <c r="B233" s="340" t="s">
        <v>344</v>
      </c>
      <c r="C233" s="339">
        <f ca="1">SUM(C218:C232)</f>
        <v>3</v>
      </c>
      <c r="D233" s="339">
        <f ca="1">SUM(D218:D232)</f>
        <v>91</v>
      </c>
      <c r="E233" s="339">
        <f ca="1">SUM(E218:E232)</f>
        <v>27</v>
      </c>
      <c r="F233" s="339">
        <f ca="1">SUM(F218:F232)</f>
        <v>121</v>
      </c>
      <c r="G233" s="49"/>
    </row>
    <row r="234" spans="2:7">
      <c r="G234" s="49"/>
    </row>
  </sheetData>
  <mergeCells count="255">
    <mergeCell ref="E75:E76"/>
    <mergeCell ref="L75:L76"/>
    <mergeCell ref="X75:X76"/>
    <mergeCell ref="A71:A72"/>
    <mergeCell ref="B71:B72"/>
    <mergeCell ref="C71:C72"/>
    <mergeCell ref="D71:D72"/>
    <mergeCell ref="E71:E72"/>
    <mergeCell ref="L71:L72"/>
    <mergeCell ref="X71:X72"/>
    <mergeCell ref="A73:A74"/>
    <mergeCell ref="B73:B74"/>
    <mergeCell ref="D73:D74"/>
    <mergeCell ref="E73:E74"/>
    <mergeCell ref="L73:L74"/>
    <mergeCell ref="X73:X74"/>
    <mergeCell ref="X59:X61"/>
    <mergeCell ref="A7:A8"/>
    <mergeCell ref="A1:S1"/>
    <mergeCell ref="A2:S2"/>
    <mergeCell ref="A3:S3"/>
    <mergeCell ref="A4:S4"/>
    <mergeCell ref="A5:X5"/>
    <mergeCell ref="A6:X6"/>
    <mergeCell ref="A56:A58"/>
    <mergeCell ref="B56:B58"/>
    <mergeCell ref="C56:C58"/>
    <mergeCell ref="D56:D58"/>
    <mergeCell ref="E56:E58"/>
    <mergeCell ref="X56:X58"/>
    <mergeCell ref="A52:A53"/>
    <mergeCell ref="B52:B53"/>
    <mergeCell ref="C52:C53"/>
    <mergeCell ref="D52:D53"/>
    <mergeCell ref="X52:X53"/>
    <mergeCell ref="I7:I8"/>
    <mergeCell ref="J7:J8"/>
    <mergeCell ref="A39:A42"/>
    <mergeCell ref="B39:B42"/>
    <mergeCell ref="C39:C42"/>
    <mergeCell ref="X68:X70"/>
    <mergeCell ref="A65:A67"/>
    <mergeCell ref="B65:B67"/>
    <mergeCell ref="C65:C67"/>
    <mergeCell ref="D65:D67"/>
    <mergeCell ref="E65:E67"/>
    <mergeCell ref="X65:X67"/>
    <mergeCell ref="A62:A64"/>
    <mergeCell ref="B62:B64"/>
    <mergeCell ref="C62:C64"/>
    <mergeCell ref="D62:D64"/>
    <mergeCell ref="E62:E64"/>
    <mergeCell ref="X62:X64"/>
    <mergeCell ref="X101:X103"/>
    <mergeCell ref="X107:X108"/>
    <mergeCell ref="D93:D94"/>
    <mergeCell ref="X93:X94"/>
    <mergeCell ref="A81:A89"/>
    <mergeCell ref="B81:B89"/>
    <mergeCell ref="C81:C89"/>
    <mergeCell ref="D81:D89"/>
    <mergeCell ref="X81:X89"/>
    <mergeCell ref="E83:E86"/>
    <mergeCell ref="X98:X100"/>
    <mergeCell ref="A98:A100"/>
    <mergeCell ref="B98:B100"/>
    <mergeCell ref="C98:C100"/>
    <mergeCell ref="D98:D100"/>
    <mergeCell ref="E98:E100"/>
    <mergeCell ref="F98:F100"/>
    <mergeCell ref="A95:A97"/>
    <mergeCell ref="B95:B97"/>
    <mergeCell ref="C95:C97"/>
    <mergeCell ref="D95:D97"/>
    <mergeCell ref="E95:E97"/>
    <mergeCell ref="X95:X97"/>
    <mergeCell ref="X109:X110"/>
    <mergeCell ref="A112:A113"/>
    <mergeCell ref="B112:B113"/>
    <mergeCell ref="C112:C113"/>
    <mergeCell ref="D112:D113"/>
    <mergeCell ref="X112:X113"/>
    <mergeCell ref="X105:X106"/>
    <mergeCell ref="A107:A108"/>
    <mergeCell ref="B107:B108"/>
    <mergeCell ref="C107:C108"/>
    <mergeCell ref="D107:D108"/>
    <mergeCell ref="E107:E108"/>
    <mergeCell ref="X121:X122"/>
    <mergeCell ref="A119:A120"/>
    <mergeCell ref="B119:B120"/>
    <mergeCell ref="C119:C120"/>
    <mergeCell ref="D119:D120"/>
    <mergeCell ref="E119:E120"/>
    <mergeCell ref="X119:X120"/>
    <mergeCell ref="A116:A117"/>
    <mergeCell ref="B116:B117"/>
    <mergeCell ref="C116:C117"/>
    <mergeCell ref="X116:X117"/>
    <mergeCell ref="X131:X134"/>
    <mergeCell ref="A137:A138"/>
    <mergeCell ref="B137:B138"/>
    <mergeCell ref="C137:C138"/>
    <mergeCell ref="D137:D138"/>
    <mergeCell ref="X137:X138"/>
    <mergeCell ref="A125:A130"/>
    <mergeCell ref="B125:B130"/>
    <mergeCell ref="C125:C130"/>
    <mergeCell ref="X125:X130"/>
    <mergeCell ref="D127:D129"/>
    <mergeCell ref="A131:A134"/>
    <mergeCell ref="B131:B134"/>
    <mergeCell ref="C131:C134"/>
    <mergeCell ref="D131:D134"/>
    <mergeCell ref="E131:E134"/>
    <mergeCell ref="X144:X145"/>
    <mergeCell ref="A154:A156"/>
    <mergeCell ref="B154:B156"/>
    <mergeCell ref="C154:C156"/>
    <mergeCell ref="D154:D156"/>
    <mergeCell ref="E154:E156"/>
    <mergeCell ref="A139:A140"/>
    <mergeCell ref="B139:B140"/>
    <mergeCell ref="C139:C140"/>
    <mergeCell ref="D139:D140"/>
    <mergeCell ref="X139:X140"/>
    <mergeCell ref="A141:A142"/>
    <mergeCell ref="B141:B142"/>
    <mergeCell ref="C141:C142"/>
    <mergeCell ref="D141:D142"/>
    <mergeCell ref="X141:X142"/>
    <mergeCell ref="A144:A145"/>
    <mergeCell ref="B144:B145"/>
    <mergeCell ref="C144:C145"/>
    <mergeCell ref="X165:X166"/>
    <mergeCell ref="X159:X160"/>
    <mergeCell ref="X154:X156"/>
    <mergeCell ref="A157:A158"/>
    <mergeCell ref="B157:B158"/>
    <mergeCell ref="C157:C158"/>
    <mergeCell ref="X157:X158"/>
    <mergeCell ref="A159:A160"/>
    <mergeCell ref="B159:B160"/>
    <mergeCell ref="C159:C160"/>
    <mergeCell ref="D159:D160"/>
    <mergeCell ref="E159:E160"/>
    <mergeCell ref="A165:A166"/>
    <mergeCell ref="B165:B166"/>
    <mergeCell ref="C165:C166"/>
    <mergeCell ref="D165:D166"/>
    <mergeCell ref="X168:X169"/>
    <mergeCell ref="A168:A169"/>
    <mergeCell ref="B168:B169"/>
    <mergeCell ref="C168:C169"/>
    <mergeCell ref="D168:D169"/>
    <mergeCell ref="E168:E169"/>
    <mergeCell ref="F168:F169"/>
    <mergeCell ref="A172:A173"/>
    <mergeCell ref="B172:B173"/>
    <mergeCell ref="C172:C173"/>
    <mergeCell ref="D172:D173"/>
    <mergeCell ref="E172:E173"/>
    <mergeCell ref="F172:F173"/>
    <mergeCell ref="X172:X173"/>
    <mergeCell ref="X207:X208"/>
    <mergeCell ref="X177:X180"/>
    <mergeCell ref="A177:A180"/>
    <mergeCell ref="B177:B180"/>
    <mergeCell ref="C177:C180"/>
    <mergeCell ref="D177:D180"/>
    <mergeCell ref="E177:E180"/>
    <mergeCell ref="F177:F180"/>
    <mergeCell ref="A175:A176"/>
    <mergeCell ref="B175:B176"/>
    <mergeCell ref="C175:C176"/>
    <mergeCell ref="D175:D176"/>
    <mergeCell ref="E175:E176"/>
    <mergeCell ref="X175:X176"/>
    <mergeCell ref="A207:A208"/>
    <mergeCell ref="B207:B208"/>
    <mergeCell ref="C207:C208"/>
    <mergeCell ref="D207:D208"/>
    <mergeCell ref="E207:E208"/>
    <mergeCell ref="A214:D214"/>
    <mergeCell ref="H217:I217"/>
    <mergeCell ref="L7:L8"/>
    <mergeCell ref="M7:M8"/>
    <mergeCell ref="N7:N8"/>
    <mergeCell ref="O7:O8"/>
    <mergeCell ref="P7:P8"/>
    <mergeCell ref="Q7:Q8"/>
    <mergeCell ref="R7:S7"/>
    <mergeCell ref="A109:A110"/>
    <mergeCell ref="B109:B110"/>
    <mergeCell ref="C109:C110"/>
    <mergeCell ref="A101:A103"/>
    <mergeCell ref="B101:B103"/>
    <mergeCell ref="C101:C103"/>
    <mergeCell ref="D101:D103"/>
    <mergeCell ref="E101:E103"/>
    <mergeCell ref="A68:A70"/>
    <mergeCell ref="B68:B70"/>
    <mergeCell ref="C68:C70"/>
    <mergeCell ref="D68:D70"/>
    <mergeCell ref="E68:E70"/>
    <mergeCell ref="A59:A61"/>
    <mergeCell ref="B59:B61"/>
    <mergeCell ref="T7:T8"/>
    <mergeCell ref="D144:D145"/>
    <mergeCell ref="F131:F134"/>
    <mergeCell ref="T131:T134"/>
    <mergeCell ref="A121:A122"/>
    <mergeCell ref="B121:B122"/>
    <mergeCell ref="C121:C122"/>
    <mergeCell ref="D121:D122"/>
    <mergeCell ref="E121:E122"/>
    <mergeCell ref="A105:A106"/>
    <mergeCell ref="B105:B106"/>
    <mergeCell ref="C105:C106"/>
    <mergeCell ref="D105:D106"/>
    <mergeCell ref="A93:A94"/>
    <mergeCell ref="B93:B94"/>
    <mergeCell ref="C93:C94"/>
    <mergeCell ref="C59:C61"/>
    <mergeCell ref="D59:D61"/>
    <mergeCell ref="E59:E61"/>
    <mergeCell ref="D39:D42"/>
    <mergeCell ref="A75:A76"/>
    <mergeCell ref="B75:B76"/>
    <mergeCell ref="C75:C76"/>
    <mergeCell ref="D75:D76"/>
    <mergeCell ref="X46:X48"/>
    <mergeCell ref="A43:A45"/>
    <mergeCell ref="B43:B45"/>
    <mergeCell ref="C43:C45"/>
    <mergeCell ref="D43:D45"/>
    <mergeCell ref="E43:E45"/>
    <mergeCell ref="X43:X45"/>
    <mergeCell ref="B7:B8"/>
    <mergeCell ref="C7:C8"/>
    <mergeCell ref="D7:D8"/>
    <mergeCell ref="E7:E8"/>
    <mergeCell ref="F7:F8"/>
    <mergeCell ref="G7:G8"/>
    <mergeCell ref="H7:H8"/>
    <mergeCell ref="A46:A48"/>
    <mergeCell ref="B46:B48"/>
    <mergeCell ref="C46:C48"/>
    <mergeCell ref="D46:D48"/>
    <mergeCell ref="E46:E48"/>
    <mergeCell ref="E39:E42"/>
    <mergeCell ref="X39:X42"/>
    <mergeCell ref="W7:W8"/>
    <mergeCell ref="X7:X8"/>
    <mergeCell ref="K7:K8"/>
  </mergeCells>
  <conditionalFormatting sqref="W182:X182 W143:X143 W144:W145 W146:X152 X174 X153 W123:X124 W153:W160 W199:X202 W204:W205 W207:W209 W125:W134 W174:W180 W119:W122 W135:X136 W137:W142 W105:W117 W161:X161 W162:W166 X170 W211:W212 W56:W70 W38:W48 W24:X36 W168:W170 W77:W103">
    <cfRule type="cellIs" dxfId="1073" priority="535" operator="equal">
      <formula>"EN TERMINO"</formula>
    </cfRule>
    <cfRule type="cellIs" dxfId="1072" priority="536" operator="equal">
      <formula>"CUMPLIDA"</formula>
    </cfRule>
    <cfRule type="cellIs" dxfId="1071" priority="537" operator="equal">
      <formula>"VENCIDA"</formula>
    </cfRule>
  </conditionalFormatting>
  <conditionalFormatting sqref="X205">
    <cfRule type="cellIs" dxfId="1070" priority="532" operator="equal">
      <formula>"EN TERMINO"</formula>
    </cfRule>
    <cfRule type="cellIs" dxfId="1069" priority="533" operator="equal">
      <formula>"CUMPLIDA"</formula>
    </cfRule>
    <cfRule type="cellIs" dxfId="1068" priority="534" operator="equal">
      <formula>"VENCIDA"</formula>
    </cfRule>
  </conditionalFormatting>
  <conditionalFormatting sqref="X211">
    <cfRule type="cellIs" dxfId="1067" priority="526" operator="equal">
      <formula>"EN TERMINO"</formula>
    </cfRule>
    <cfRule type="cellIs" dxfId="1066" priority="527" operator="equal">
      <formula>"CUMPLIDA"</formula>
    </cfRule>
    <cfRule type="cellIs" dxfId="1065" priority="528" operator="equal">
      <formula>"VENCIDA"</formula>
    </cfRule>
  </conditionalFormatting>
  <conditionalFormatting sqref="X144">
    <cfRule type="cellIs" dxfId="1064" priority="511" operator="equal">
      <formula>"EN TERMINO"</formula>
    </cfRule>
    <cfRule type="cellIs" dxfId="1063" priority="512" operator="equal">
      <formula>"CUMPLIDA"</formula>
    </cfRule>
    <cfRule type="cellIs" dxfId="1062" priority="513" operator="equal">
      <formula>"VENCIDA"</formula>
    </cfRule>
  </conditionalFormatting>
  <conditionalFormatting sqref="X159">
    <cfRule type="cellIs" dxfId="1061" priority="505" operator="equal">
      <formula>"EN TERMINO"</formula>
    </cfRule>
    <cfRule type="cellIs" dxfId="1060" priority="506" operator="equal">
      <formula>"CUMPLIDA"</formula>
    </cfRule>
    <cfRule type="cellIs" dxfId="1059" priority="507" operator="equal">
      <formula>"VENCIDA"</formula>
    </cfRule>
  </conditionalFormatting>
  <conditionalFormatting sqref="W206:X206">
    <cfRule type="cellIs" dxfId="1058" priority="520" operator="equal">
      <formula>"EN TERMINO"</formula>
    </cfRule>
    <cfRule type="cellIs" dxfId="1057" priority="521" operator="equal">
      <formula>"CUMPLIDA"</formula>
    </cfRule>
    <cfRule type="cellIs" dxfId="1056" priority="522" operator="equal">
      <formula>"VENCIDA"</formula>
    </cfRule>
  </conditionalFormatting>
  <conditionalFormatting sqref="W210:X210">
    <cfRule type="cellIs" dxfId="1055" priority="517" operator="equal">
      <formula>"EN TERMINO"</formula>
    </cfRule>
    <cfRule type="cellIs" dxfId="1054" priority="518" operator="equal">
      <formula>"CUMPLIDA"</formula>
    </cfRule>
    <cfRule type="cellIs" dxfId="1053" priority="519" operator="equal">
      <formula>"VENCIDA"</formula>
    </cfRule>
  </conditionalFormatting>
  <conditionalFormatting sqref="X141">
    <cfRule type="cellIs" dxfId="1052" priority="514" operator="equal">
      <formula>"EN TERMINO"</formula>
    </cfRule>
    <cfRule type="cellIs" dxfId="1051" priority="515" operator="equal">
      <formula>"CUMPLIDA"</formula>
    </cfRule>
    <cfRule type="cellIs" dxfId="1050" priority="516" operator="equal">
      <formula>"VENCIDA"</formula>
    </cfRule>
  </conditionalFormatting>
  <conditionalFormatting sqref="X157">
    <cfRule type="cellIs" dxfId="1049" priority="508" operator="equal">
      <formula>"EN TERMINO"</formula>
    </cfRule>
    <cfRule type="cellIs" dxfId="1048" priority="509" operator="equal">
      <formula>"CUMPLIDA"</formula>
    </cfRule>
    <cfRule type="cellIs" dxfId="1047" priority="510" operator="equal">
      <formula>"VENCIDA"</formula>
    </cfRule>
  </conditionalFormatting>
  <conditionalFormatting sqref="X165">
    <cfRule type="cellIs" dxfId="1046" priority="496" operator="equal">
      <formula>"EN TERMINO"</formula>
    </cfRule>
    <cfRule type="cellIs" dxfId="1045" priority="497" operator="equal">
      <formula>"CUMPLIDA"</formula>
    </cfRule>
    <cfRule type="cellIs" dxfId="1044" priority="498" operator="equal">
      <formula>"VENCIDA"</formula>
    </cfRule>
  </conditionalFormatting>
  <conditionalFormatting sqref="X154">
    <cfRule type="cellIs" dxfId="1043" priority="493" operator="equal">
      <formula>"EN TERMINO"</formula>
    </cfRule>
    <cfRule type="cellIs" dxfId="1042" priority="494" operator="equal">
      <formula>"CUMPLIDA"</formula>
    </cfRule>
    <cfRule type="cellIs" dxfId="1041" priority="495" operator="equal">
      <formula>"VENCIDA"</formula>
    </cfRule>
  </conditionalFormatting>
  <conditionalFormatting sqref="X212">
    <cfRule type="cellIs" dxfId="1040" priority="490" operator="equal">
      <formula>"EN TERMINO"</formula>
    </cfRule>
    <cfRule type="cellIs" dxfId="1039" priority="491" operator="equal">
      <formula>"CUMPLIDA"</formula>
    </cfRule>
    <cfRule type="cellIs" dxfId="1038" priority="492" operator="equal">
      <formula>"VENCIDA"</formula>
    </cfRule>
  </conditionalFormatting>
  <conditionalFormatting sqref="X125">
    <cfRule type="cellIs" dxfId="1037" priority="487" operator="equal">
      <formula>"EN TERMINO"</formula>
    </cfRule>
    <cfRule type="cellIs" dxfId="1036" priority="488" operator="equal">
      <formula>"CUMPLIDA"</formula>
    </cfRule>
    <cfRule type="cellIs" dxfId="1035" priority="489" operator="equal">
      <formula>"VENCIDA"</formula>
    </cfRule>
  </conditionalFormatting>
  <conditionalFormatting sqref="X119">
    <cfRule type="cellIs" dxfId="1034" priority="484" operator="equal">
      <formula>"EN TERMINO"</formula>
    </cfRule>
    <cfRule type="cellIs" dxfId="1033" priority="485" operator="equal">
      <formula>"CUMPLIDA"</formula>
    </cfRule>
    <cfRule type="cellIs" dxfId="1032" priority="486" operator="equal">
      <formula>"VENCIDA"</formula>
    </cfRule>
  </conditionalFormatting>
  <conditionalFormatting sqref="X121">
    <cfRule type="cellIs" dxfId="1031" priority="472" operator="equal">
      <formula>"EN TERMINO"</formula>
    </cfRule>
    <cfRule type="cellIs" dxfId="1030" priority="473" operator="equal">
      <formula>"CUMPLIDA"</formula>
    </cfRule>
    <cfRule type="cellIs" dxfId="1029" priority="474" operator="equal">
      <formula>"VENCIDA"</formula>
    </cfRule>
  </conditionalFormatting>
  <conditionalFormatting sqref="X162">
    <cfRule type="cellIs" dxfId="1028" priority="475" operator="equal">
      <formula>"EN TERMINO"</formula>
    </cfRule>
    <cfRule type="cellIs" dxfId="1027" priority="476" operator="equal">
      <formula>"CUMPLIDA"</formula>
    </cfRule>
    <cfRule type="cellIs" dxfId="1026" priority="477" operator="equal">
      <formula>"VENCIDA"</formula>
    </cfRule>
  </conditionalFormatting>
  <conditionalFormatting sqref="X207">
    <cfRule type="cellIs" dxfId="1025" priority="469" operator="equal">
      <formula>"EN TERMINO"</formula>
    </cfRule>
    <cfRule type="cellIs" dxfId="1024" priority="470" operator="equal">
      <formula>"CUMPLIDA"</formula>
    </cfRule>
    <cfRule type="cellIs" dxfId="1023" priority="471" operator="equal">
      <formula>"VENCIDA"</formula>
    </cfRule>
  </conditionalFormatting>
  <conditionalFormatting sqref="X204">
    <cfRule type="cellIs" dxfId="1022" priority="463" operator="equal">
      <formula>"EN TERMINO"</formula>
    </cfRule>
    <cfRule type="cellIs" dxfId="1021" priority="464" operator="equal">
      <formula>"CUMPLIDA"</formula>
    </cfRule>
    <cfRule type="cellIs" dxfId="1020" priority="465" operator="equal">
      <formula>"VENCIDA"</formula>
    </cfRule>
  </conditionalFormatting>
  <conditionalFormatting sqref="X209">
    <cfRule type="cellIs" dxfId="1019" priority="460" operator="equal">
      <formula>"EN TERMINO"</formula>
    </cfRule>
    <cfRule type="cellIs" dxfId="1018" priority="461" operator="equal">
      <formula>"CUMPLIDA"</formula>
    </cfRule>
    <cfRule type="cellIs" dxfId="1017" priority="462" operator="equal">
      <formula>"VENCIDA"</formula>
    </cfRule>
  </conditionalFormatting>
  <conditionalFormatting sqref="X164">
    <cfRule type="cellIs" dxfId="1016" priority="448" operator="equal">
      <formula>"EN TERMINO"</formula>
    </cfRule>
    <cfRule type="cellIs" dxfId="1015" priority="449" operator="equal">
      <formula>"CUMPLIDA"</formula>
    </cfRule>
    <cfRule type="cellIs" dxfId="1014" priority="450" operator="equal">
      <formula>"VENCIDA"</formula>
    </cfRule>
  </conditionalFormatting>
  <conditionalFormatting sqref="X163">
    <cfRule type="cellIs" dxfId="1013" priority="451" operator="equal">
      <formula>"EN TERMINO"</formula>
    </cfRule>
    <cfRule type="cellIs" dxfId="1012" priority="452" operator="equal">
      <formula>"CUMPLIDA"</formula>
    </cfRule>
    <cfRule type="cellIs" dxfId="1011" priority="453" operator="equal">
      <formula>"VENCIDA"</formula>
    </cfRule>
  </conditionalFormatting>
  <conditionalFormatting sqref="X105">
    <cfRule type="cellIs" dxfId="1010" priority="445" operator="equal">
      <formula>"EN TERMINO"</formula>
    </cfRule>
    <cfRule type="cellIs" dxfId="1009" priority="446" operator="equal">
      <formula>"CUMPLIDA"</formula>
    </cfRule>
    <cfRule type="cellIs" dxfId="1008" priority="447" operator="equal">
      <formula>"VENCIDA"</formula>
    </cfRule>
  </conditionalFormatting>
  <conditionalFormatting sqref="X107">
    <cfRule type="cellIs" dxfId="1007" priority="442" operator="equal">
      <formula>"EN TERMINO"</formula>
    </cfRule>
    <cfRule type="cellIs" dxfId="1006" priority="443" operator="equal">
      <formula>"CUMPLIDA"</formula>
    </cfRule>
    <cfRule type="cellIs" dxfId="1005" priority="444" operator="equal">
      <formula>"VENCIDA"</formula>
    </cfRule>
  </conditionalFormatting>
  <conditionalFormatting sqref="X109">
    <cfRule type="cellIs" dxfId="1004" priority="439" operator="equal">
      <formula>"EN TERMINO"</formula>
    </cfRule>
    <cfRule type="cellIs" dxfId="1003" priority="440" operator="equal">
      <formula>"CUMPLIDA"</formula>
    </cfRule>
    <cfRule type="cellIs" dxfId="1002" priority="441" operator="equal">
      <formula>"VENCIDA"</formula>
    </cfRule>
  </conditionalFormatting>
  <conditionalFormatting sqref="X112">
    <cfRule type="cellIs" dxfId="1001" priority="436" operator="equal">
      <formula>"EN TERMINO"</formula>
    </cfRule>
    <cfRule type="cellIs" dxfId="1000" priority="437" operator="equal">
      <formula>"CUMPLIDA"</formula>
    </cfRule>
    <cfRule type="cellIs" dxfId="999" priority="438" operator="equal">
      <formula>"VENCIDA"</formula>
    </cfRule>
  </conditionalFormatting>
  <conditionalFormatting sqref="X116">
    <cfRule type="cellIs" dxfId="998" priority="418" operator="equal">
      <formula>"EN TERMINO"</formula>
    </cfRule>
    <cfRule type="cellIs" dxfId="997" priority="419" operator="equal">
      <formula>"CUMPLIDA"</formula>
    </cfRule>
    <cfRule type="cellIs" dxfId="996" priority="420" operator="equal">
      <formula>"VENCIDA"</formula>
    </cfRule>
  </conditionalFormatting>
  <conditionalFormatting sqref="X111">
    <cfRule type="cellIs" dxfId="995" priority="415" operator="equal">
      <formula>"EN TERMINO"</formula>
    </cfRule>
    <cfRule type="cellIs" dxfId="994" priority="416" operator="equal">
      <formula>"CUMPLIDA"</formula>
    </cfRule>
    <cfRule type="cellIs" dxfId="993" priority="417" operator="equal">
      <formula>"VENCIDA"</formula>
    </cfRule>
  </conditionalFormatting>
  <conditionalFormatting sqref="X114">
    <cfRule type="cellIs" dxfId="992" priority="412" operator="equal">
      <formula>"EN TERMINO"</formula>
    </cfRule>
    <cfRule type="cellIs" dxfId="991" priority="413" operator="equal">
      <formula>"CUMPLIDA"</formula>
    </cfRule>
    <cfRule type="cellIs" dxfId="990" priority="414" operator="equal">
      <formula>"VENCIDA"</formula>
    </cfRule>
  </conditionalFormatting>
  <conditionalFormatting sqref="X115">
    <cfRule type="cellIs" dxfId="989" priority="403" operator="equal">
      <formula>"EN TERMINO"</formula>
    </cfRule>
    <cfRule type="cellIs" dxfId="988" priority="404" operator="equal">
      <formula>"CUMPLIDA"</formula>
    </cfRule>
    <cfRule type="cellIs" dxfId="987" priority="405" operator="equal">
      <formula>"VENCIDA"</formula>
    </cfRule>
  </conditionalFormatting>
  <conditionalFormatting sqref="X175">
    <cfRule type="cellIs" dxfId="986" priority="394" operator="equal">
      <formula>"EN TERMINO"</formula>
    </cfRule>
    <cfRule type="cellIs" dxfId="985" priority="395" operator="equal">
      <formula>"CUMPLIDA"</formula>
    </cfRule>
    <cfRule type="cellIs" dxfId="984" priority="396" operator="equal">
      <formula>"VENCIDA"</formula>
    </cfRule>
  </conditionalFormatting>
  <conditionalFormatting sqref="W184:X184">
    <cfRule type="cellIs" dxfId="983" priority="364" operator="equal">
      <formula>"EN TERMINO"</formula>
    </cfRule>
    <cfRule type="cellIs" dxfId="982" priority="365" operator="equal">
      <formula>"CUMPLIDA"</formula>
    </cfRule>
    <cfRule type="cellIs" dxfId="981" priority="366" operator="equal">
      <formula>"VENCIDA"</formula>
    </cfRule>
  </conditionalFormatting>
  <conditionalFormatting sqref="W185:X195">
    <cfRule type="cellIs" dxfId="980" priority="361" operator="equal">
      <formula>"EN TERMINO"</formula>
    </cfRule>
    <cfRule type="cellIs" dxfId="979" priority="362" operator="equal">
      <formula>"CUMPLIDA"</formula>
    </cfRule>
    <cfRule type="cellIs" dxfId="978" priority="363" operator="equal">
      <formula>"VENCIDA"</formula>
    </cfRule>
  </conditionalFormatting>
  <conditionalFormatting sqref="W196:X197">
    <cfRule type="cellIs" dxfId="977" priority="358" operator="equal">
      <formula>"EN TERMINO"</formula>
    </cfRule>
    <cfRule type="cellIs" dxfId="976" priority="359" operator="equal">
      <formula>"CUMPLIDA"</formula>
    </cfRule>
    <cfRule type="cellIs" dxfId="975" priority="360" operator="equal">
      <formula>"VENCIDA"</formula>
    </cfRule>
  </conditionalFormatting>
  <conditionalFormatting sqref="X55">
    <cfRule type="cellIs" dxfId="974" priority="355" operator="equal">
      <formula>"EN TERMINO"</formula>
    </cfRule>
    <cfRule type="cellIs" dxfId="973" priority="356" operator="equal">
      <formula>"CUMPLIDA"</formula>
    </cfRule>
    <cfRule type="cellIs" dxfId="972" priority="357" operator="equal">
      <formula>"VENCIDA"</formula>
    </cfRule>
  </conditionalFormatting>
  <conditionalFormatting sqref="W55">
    <cfRule type="cellIs" dxfId="971" priority="352" operator="equal">
      <formula>"EN TERMINO"</formula>
    </cfRule>
    <cfRule type="cellIs" dxfId="970" priority="353" operator="equal">
      <formula>"CUMPLIDA"</formula>
    </cfRule>
    <cfRule type="cellIs" dxfId="969" priority="354" operator="equal">
      <formula>"VENCIDA"</formula>
    </cfRule>
  </conditionalFormatting>
  <conditionalFormatting sqref="X56">
    <cfRule type="cellIs" dxfId="968" priority="349" operator="equal">
      <formula>"EN TERMINO"</formula>
    </cfRule>
    <cfRule type="cellIs" dxfId="967" priority="350" operator="equal">
      <formula>"CUMPLIDA"</formula>
    </cfRule>
    <cfRule type="cellIs" dxfId="966" priority="351" operator="equal">
      <formula>"VENCIDA"</formula>
    </cfRule>
  </conditionalFormatting>
  <conditionalFormatting sqref="X59">
    <cfRule type="cellIs" dxfId="965" priority="346" operator="equal">
      <formula>"EN TERMINO"</formula>
    </cfRule>
    <cfRule type="cellIs" dxfId="964" priority="347" operator="equal">
      <formula>"CUMPLIDA"</formula>
    </cfRule>
    <cfRule type="cellIs" dxfId="963" priority="348" operator="equal">
      <formula>"VENCIDA"</formula>
    </cfRule>
  </conditionalFormatting>
  <conditionalFormatting sqref="X62">
    <cfRule type="cellIs" dxfId="962" priority="343" operator="equal">
      <formula>"EN TERMINO"</formula>
    </cfRule>
    <cfRule type="cellIs" dxfId="961" priority="344" operator="equal">
      <formula>"CUMPLIDA"</formula>
    </cfRule>
    <cfRule type="cellIs" dxfId="960" priority="345" operator="equal">
      <formula>"VENCIDA"</formula>
    </cfRule>
  </conditionalFormatting>
  <conditionalFormatting sqref="X65">
    <cfRule type="cellIs" dxfId="959" priority="340" operator="equal">
      <formula>"EN TERMINO"</formula>
    </cfRule>
    <cfRule type="cellIs" dxfId="958" priority="341" operator="equal">
      <formula>"CUMPLIDA"</formula>
    </cfRule>
    <cfRule type="cellIs" dxfId="957" priority="342" operator="equal">
      <formula>"VENCIDA"</formula>
    </cfRule>
  </conditionalFormatting>
  <conditionalFormatting sqref="X68">
    <cfRule type="cellIs" dxfId="956" priority="337" operator="equal">
      <formula>"EN TERMINO"</formula>
    </cfRule>
    <cfRule type="cellIs" dxfId="955" priority="338" operator="equal">
      <formula>"CUMPLIDA"</formula>
    </cfRule>
    <cfRule type="cellIs" dxfId="954" priority="339" operator="equal">
      <formula>"VENCIDA"</formula>
    </cfRule>
  </conditionalFormatting>
  <conditionalFormatting sqref="X77">
    <cfRule type="cellIs" dxfId="953" priority="316" operator="equal">
      <formula>"EN TERMINO"</formula>
    </cfRule>
    <cfRule type="cellIs" dxfId="952" priority="317" operator="equal">
      <formula>"CUMPLIDA"</formula>
    </cfRule>
    <cfRule type="cellIs" dxfId="951" priority="318" operator="equal">
      <formula>"VENCIDA"</formula>
    </cfRule>
  </conditionalFormatting>
  <conditionalFormatting sqref="X78">
    <cfRule type="cellIs" dxfId="950" priority="313" operator="equal">
      <formula>"EN TERMINO"</formula>
    </cfRule>
    <cfRule type="cellIs" dxfId="949" priority="314" operator="equal">
      <formula>"CUMPLIDA"</formula>
    </cfRule>
    <cfRule type="cellIs" dxfId="948" priority="315" operator="equal">
      <formula>"VENCIDA"</formula>
    </cfRule>
  </conditionalFormatting>
  <conditionalFormatting sqref="X79">
    <cfRule type="cellIs" dxfId="947" priority="310" operator="equal">
      <formula>"EN TERMINO"</formula>
    </cfRule>
    <cfRule type="cellIs" dxfId="946" priority="311" operator="equal">
      <formula>"CUMPLIDA"</formula>
    </cfRule>
    <cfRule type="cellIs" dxfId="945" priority="312" operator="equal">
      <formula>"VENCIDA"</formula>
    </cfRule>
  </conditionalFormatting>
  <conditionalFormatting sqref="X80">
    <cfRule type="cellIs" dxfId="944" priority="307" operator="equal">
      <formula>"EN TERMINO"</formula>
    </cfRule>
    <cfRule type="cellIs" dxfId="943" priority="308" operator="equal">
      <formula>"CUMPLIDA"</formula>
    </cfRule>
    <cfRule type="cellIs" dxfId="942" priority="309" operator="equal">
      <formula>"VENCIDA"</formula>
    </cfRule>
  </conditionalFormatting>
  <conditionalFormatting sqref="X90">
    <cfRule type="cellIs" dxfId="941" priority="301" operator="equal">
      <formula>"EN TERMINO"</formula>
    </cfRule>
    <cfRule type="cellIs" dxfId="940" priority="302" operator="equal">
      <formula>"CUMPLIDA"</formula>
    </cfRule>
    <cfRule type="cellIs" dxfId="939" priority="303" operator="equal">
      <formula>"VENCIDA"</formula>
    </cfRule>
  </conditionalFormatting>
  <conditionalFormatting sqref="X91">
    <cfRule type="cellIs" dxfId="938" priority="298" operator="equal">
      <formula>"EN TERMINO"</formula>
    </cfRule>
    <cfRule type="cellIs" dxfId="937" priority="299" operator="equal">
      <formula>"CUMPLIDA"</formula>
    </cfRule>
    <cfRule type="cellIs" dxfId="936" priority="300" operator="equal">
      <formula>"VENCIDA"</formula>
    </cfRule>
  </conditionalFormatting>
  <conditionalFormatting sqref="X92">
    <cfRule type="cellIs" dxfId="935" priority="295" operator="equal">
      <formula>"EN TERMINO"</formula>
    </cfRule>
    <cfRule type="cellIs" dxfId="934" priority="296" operator="equal">
      <formula>"CUMPLIDA"</formula>
    </cfRule>
    <cfRule type="cellIs" dxfId="933" priority="297" operator="equal">
      <formula>"VENCIDA"</formula>
    </cfRule>
  </conditionalFormatting>
  <conditionalFormatting sqref="X93">
    <cfRule type="cellIs" dxfId="932" priority="292" operator="equal">
      <formula>"EN TERMINO"</formula>
    </cfRule>
    <cfRule type="cellIs" dxfId="931" priority="293" operator="equal">
      <formula>"CUMPLIDA"</formula>
    </cfRule>
    <cfRule type="cellIs" dxfId="930" priority="294" operator="equal">
      <formula>"VENCIDA"</formula>
    </cfRule>
  </conditionalFormatting>
  <conditionalFormatting sqref="X95">
    <cfRule type="cellIs" dxfId="929" priority="283" operator="equal">
      <formula>"EN TERMINO"</formula>
    </cfRule>
    <cfRule type="cellIs" dxfId="928" priority="284" operator="equal">
      <formula>"CUMPLIDA"</formula>
    </cfRule>
    <cfRule type="cellIs" dxfId="927" priority="285" operator="equal">
      <formula>"VENCIDA"</formula>
    </cfRule>
  </conditionalFormatting>
  <conditionalFormatting sqref="X98">
    <cfRule type="cellIs" dxfId="926" priority="280" operator="equal">
      <formula>"EN TERMINO"</formula>
    </cfRule>
    <cfRule type="cellIs" dxfId="925" priority="281" operator="equal">
      <formula>"CUMPLIDA"</formula>
    </cfRule>
    <cfRule type="cellIs" dxfId="924" priority="282" operator="equal">
      <formula>"VENCIDA"</formula>
    </cfRule>
  </conditionalFormatting>
  <conditionalFormatting sqref="X101">
    <cfRule type="cellIs" dxfId="923" priority="250" operator="equal">
      <formula>"EN TERMINO"</formula>
    </cfRule>
    <cfRule type="cellIs" dxfId="922" priority="251" operator="equal">
      <formula>"CUMPLIDA"</formula>
    </cfRule>
    <cfRule type="cellIs" dxfId="921" priority="252" operator="equal">
      <formula>"VENCIDA"</formula>
    </cfRule>
  </conditionalFormatting>
  <conditionalFormatting sqref="X131">
    <cfRule type="cellIs" dxfId="920" priority="223" operator="equal">
      <formula>"EN TERMINO"</formula>
    </cfRule>
    <cfRule type="cellIs" dxfId="919" priority="224" operator="equal">
      <formula>"CUMPLIDA"</formula>
    </cfRule>
    <cfRule type="cellIs" dxfId="918" priority="225" operator="equal">
      <formula>"VENCIDA"</formula>
    </cfRule>
  </conditionalFormatting>
  <conditionalFormatting sqref="W181:X181">
    <cfRule type="cellIs" dxfId="917" priority="196" operator="equal">
      <formula>"EN TERMINO"</formula>
    </cfRule>
    <cfRule type="cellIs" dxfId="916" priority="197" operator="equal">
      <formula>"CUMPLIDA"</formula>
    </cfRule>
    <cfRule type="cellIs" dxfId="915" priority="198" operator="equal">
      <formula>"VENCIDA"</formula>
    </cfRule>
  </conditionalFormatting>
  <conditionalFormatting sqref="X177">
    <cfRule type="cellIs" dxfId="914" priority="208" operator="equal">
      <formula>"EN TERMINO"</formula>
    </cfRule>
    <cfRule type="cellIs" dxfId="913" priority="209" operator="equal">
      <formula>"CUMPLIDA"</formula>
    </cfRule>
    <cfRule type="cellIs" dxfId="912" priority="210" operator="equal">
      <formula>"VENCIDA"</formula>
    </cfRule>
  </conditionalFormatting>
  <conditionalFormatting sqref="W203:X203">
    <cfRule type="cellIs" dxfId="911" priority="205" operator="equal">
      <formula>"EN TERMINO"</formula>
    </cfRule>
    <cfRule type="cellIs" dxfId="910" priority="206" operator="equal">
      <formula>"CUMPLIDA"</formula>
    </cfRule>
    <cfRule type="cellIs" dxfId="909" priority="207" operator="equal">
      <formula>"VENCIDA"</formula>
    </cfRule>
  </conditionalFormatting>
  <conditionalFormatting sqref="W198:X198">
    <cfRule type="cellIs" dxfId="908" priority="202" operator="equal">
      <formula>"EN TERMINO"</formula>
    </cfRule>
    <cfRule type="cellIs" dxfId="907" priority="203" operator="equal">
      <formula>"CUMPLIDA"</formula>
    </cfRule>
    <cfRule type="cellIs" dxfId="906" priority="204" operator="equal">
      <formula>"VENCIDA"</formula>
    </cfRule>
  </conditionalFormatting>
  <conditionalFormatting sqref="W183:X183">
    <cfRule type="cellIs" dxfId="905" priority="199" operator="equal">
      <formula>"EN TERMINO"</formula>
    </cfRule>
    <cfRule type="cellIs" dxfId="904" priority="200" operator="equal">
      <formula>"CUMPLIDA"</formula>
    </cfRule>
    <cfRule type="cellIs" dxfId="903" priority="201" operator="equal">
      <formula>"VENCIDA"</formula>
    </cfRule>
  </conditionalFormatting>
  <conditionalFormatting sqref="W171:X171">
    <cfRule type="cellIs" dxfId="902" priority="193" operator="equal">
      <formula>"EN TERMINO"</formula>
    </cfRule>
    <cfRule type="cellIs" dxfId="901" priority="194" operator="equal">
      <formula>"CUMPLIDA"</formula>
    </cfRule>
    <cfRule type="cellIs" dxfId="900" priority="195" operator="equal">
      <formula>"VENCIDA"</formula>
    </cfRule>
  </conditionalFormatting>
  <conditionalFormatting sqref="W167:X167">
    <cfRule type="cellIs" dxfId="899" priority="190" operator="equal">
      <formula>"EN TERMINO"</formula>
    </cfRule>
    <cfRule type="cellIs" dxfId="898" priority="191" operator="equal">
      <formula>"CUMPLIDA"</formula>
    </cfRule>
    <cfRule type="cellIs" dxfId="897" priority="192" operator="equal">
      <formula>"VENCIDA"</formula>
    </cfRule>
  </conditionalFormatting>
  <conditionalFormatting sqref="W118:X118">
    <cfRule type="cellIs" dxfId="896" priority="184" operator="equal">
      <formula>"EN TERMINO"</formula>
    </cfRule>
    <cfRule type="cellIs" dxfId="895" priority="185" operator="equal">
      <formula>"CUMPLIDA"</formula>
    </cfRule>
    <cfRule type="cellIs" dxfId="894" priority="186" operator="equal">
      <formula>"VENCIDA"</formula>
    </cfRule>
  </conditionalFormatting>
  <conditionalFormatting sqref="W104:X104">
    <cfRule type="cellIs" dxfId="893" priority="181" operator="equal">
      <formula>"EN TERMINO"</formula>
    </cfRule>
    <cfRule type="cellIs" dxfId="892" priority="182" operator="equal">
      <formula>"CUMPLIDA"</formula>
    </cfRule>
    <cfRule type="cellIs" dxfId="891" priority="183" operator="equal">
      <formula>"VENCIDA"</formula>
    </cfRule>
  </conditionalFormatting>
  <conditionalFormatting sqref="X137">
    <cfRule type="cellIs" dxfId="890" priority="172" operator="equal">
      <formula>"EN TERMINO"</formula>
    </cfRule>
    <cfRule type="cellIs" dxfId="889" priority="173" operator="equal">
      <formula>"CUMPLIDA"</formula>
    </cfRule>
    <cfRule type="cellIs" dxfId="888" priority="174" operator="equal">
      <formula>"VENCIDA"</formula>
    </cfRule>
  </conditionalFormatting>
  <conditionalFormatting sqref="X139">
    <cfRule type="cellIs" dxfId="887" priority="169" operator="equal">
      <formula>"EN TERMINO"</formula>
    </cfRule>
    <cfRule type="cellIs" dxfId="886" priority="170" operator="equal">
      <formula>"CUMPLIDA"</formula>
    </cfRule>
    <cfRule type="cellIs" dxfId="885" priority="171" operator="equal">
      <formula>"VENCIDA"</formula>
    </cfRule>
  </conditionalFormatting>
  <conditionalFormatting sqref="X81">
    <cfRule type="cellIs" dxfId="884" priority="166" operator="equal">
      <formula>"EN TERMINO"</formula>
    </cfRule>
    <cfRule type="cellIs" dxfId="883" priority="167" operator="equal">
      <formula>"CUMPLIDA"</formula>
    </cfRule>
    <cfRule type="cellIs" dxfId="882" priority="168" operator="equal">
      <formula>"VENCIDA"</formula>
    </cfRule>
  </conditionalFormatting>
  <conditionalFormatting sqref="W50:W54">
    <cfRule type="cellIs" dxfId="881" priority="163" operator="equal">
      <formula>"EN TERMINO"</formula>
    </cfRule>
    <cfRule type="cellIs" dxfId="880" priority="164" operator="equal">
      <formula>"CUMPLIDA"</formula>
    </cfRule>
    <cfRule type="cellIs" dxfId="879" priority="165" operator="equal">
      <formula>"VENCIDA"</formula>
    </cfRule>
  </conditionalFormatting>
  <conditionalFormatting sqref="X49">
    <cfRule type="cellIs" dxfId="878" priority="160" operator="equal">
      <formula>"EN TERMINO"</formula>
    </cfRule>
    <cfRule type="cellIs" dxfId="877" priority="161" operator="equal">
      <formula>"CUMPLIDA"</formula>
    </cfRule>
    <cfRule type="cellIs" dxfId="876" priority="162" operator="equal">
      <formula>"VENCIDA"</formula>
    </cfRule>
  </conditionalFormatting>
  <conditionalFormatting sqref="W49">
    <cfRule type="cellIs" dxfId="875" priority="157" operator="equal">
      <formula>"EN TERMINO"</formula>
    </cfRule>
    <cfRule type="cellIs" dxfId="874" priority="158" operator="equal">
      <formula>"CUMPLIDA"</formula>
    </cfRule>
    <cfRule type="cellIs" dxfId="873" priority="159" operator="equal">
      <formula>"VENCIDA"</formula>
    </cfRule>
  </conditionalFormatting>
  <conditionalFormatting sqref="X52">
    <cfRule type="cellIs" dxfId="872" priority="148" operator="equal">
      <formula>"EN TERMINO"</formula>
    </cfRule>
    <cfRule type="cellIs" dxfId="871" priority="149" operator="equal">
      <formula>"CUMPLIDA"</formula>
    </cfRule>
    <cfRule type="cellIs" dxfId="870" priority="150" operator="equal">
      <formula>"VENCIDA"</formula>
    </cfRule>
  </conditionalFormatting>
  <conditionalFormatting sqref="X50:X51">
    <cfRule type="cellIs" dxfId="869" priority="154" operator="equal">
      <formula>"EN TERMINO"</formula>
    </cfRule>
    <cfRule type="cellIs" dxfId="868" priority="155" operator="equal">
      <formula>"CUMPLIDA"</formula>
    </cfRule>
    <cfRule type="cellIs" dxfId="867" priority="156" operator="equal">
      <formula>"VENCIDA"</formula>
    </cfRule>
  </conditionalFormatting>
  <conditionalFormatting sqref="X54">
    <cfRule type="cellIs" dxfId="866" priority="151" operator="equal">
      <formula>"EN TERMINO"</formula>
    </cfRule>
    <cfRule type="cellIs" dxfId="865" priority="152" operator="equal">
      <formula>"CUMPLIDA"</formula>
    </cfRule>
    <cfRule type="cellIs" dxfId="864" priority="153" operator="equal">
      <formula>"VENCIDA"</formula>
    </cfRule>
  </conditionalFormatting>
  <conditionalFormatting sqref="X37">
    <cfRule type="cellIs" dxfId="863" priority="142" operator="equal">
      <formula>"EN TERMINO"</formula>
    </cfRule>
    <cfRule type="cellIs" dxfId="862" priority="143" operator="equal">
      <formula>"CUMPLIDA"</formula>
    </cfRule>
    <cfRule type="cellIs" dxfId="861" priority="144" operator="equal">
      <formula>"VENCIDA"</formula>
    </cfRule>
  </conditionalFormatting>
  <conditionalFormatting sqref="W37">
    <cfRule type="cellIs" dxfId="860" priority="139" operator="equal">
      <formula>"EN TERMINO"</formula>
    </cfRule>
    <cfRule type="cellIs" dxfId="859" priority="140" operator="equal">
      <formula>"CUMPLIDA"</formula>
    </cfRule>
    <cfRule type="cellIs" dxfId="858" priority="141" operator="equal">
      <formula>"VENCIDA"</formula>
    </cfRule>
  </conditionalFormatting>
  <conditionalFormatting sqref="X43">
    <cfRule type="cellIs" dxfId="857" priority="94" operator="equal">
      <formula>"EN TERMINO"</formula>
    </cfRule>
    <cfRule type="cellIs" dxfId="856" priority="95" operator="equal">
      <formula>"CUMPLIDA"</formula>
    </cfRule>
    <cfRule type="cellIs" dxfId="855" priority="96" operator="equal">
      <formula>"VENCIDA"</formula>
    </cfRule>
  </conditionalFormatting>
  <conditionalFormatting sqref="X38">
    <cfRule type="cellIs" dxfId="854" priority="130" operator="equal">
      <formula>"EN TERMINO"</formula>
    </cfRule>
    <cfRule type="cellIs" dxfId="853" priority="131" operator="equal">
      <formula>"CUMPLIDA"</formula>
    </cfRule>
    <cfRule type="cellIs" dxfId="852" priority="132" operator="equal">
      <formula>"VENCIDA"</formula>
    </cfRule>
  </conditionalFormatting>
  <conditionalFormatting sqref="X46">
    <cfRule type="cellIs" dxfId="851" priority="91" operator="equal">
      <formula>"EN TERMINO"</formula>
    </cfRule>
    <cfRule type="cellIs" dxfId="850" priority="92" operator="equal">
      <formula>"CUMPLIDA"</formula>
    </cfRule>
    <cfRule type="cellIs" dxfId="849" priority="93" operator="equal">
      <formula>"VENCIDA"</formula>
    </cfRule>
  </conditionalFormatting>
  <conditionalFormatting sqref="X39">
    <cfRule type="cellIs" dxfId="848" priority="79" operator="equal">
      <formula>"EN TERMINO"</formula>
    </cfRule>
    <cfRule type="cellIs" dxfId="847" priority="80" operator="equal">
      <formula>"CUMPLIDA"</formula>
    </cfRule>
    <cfRule type="cellIs" dxfId="846" priority="81" operator="equal">
      <formula>"VENCIDA"</formula>
    </cfRule>
  </conditionalFormatting>
  <conditionalFormatting sqref="X23">
    <cfRule type="cellIs" dxfId="845" priority="73" operator="equal">
      <formula>"EN TERMINO"</formula>
    </cfRule>
    <cfRule type="cellIs" dxfId="844" priority="74" operator="equal">
      <formula>"CUMPLIDA"</formula>
    </cfRule>
    <cfRule type="cellIs" dxfId="843" priority="75" operator="equal">
      <formula>"VENCIDA"</formula>
    </cfRule>
  </conditionalFormatting>
  <conditionalFormatting sqref="W23">
    <cfRule type="cellIs" dxfId="842" priority="70" operator="equal">
      <formula>"EN TERMINO"</formula>
    </cfRule>
    <cfRule type="cellIs" dxfId="841" priority="71" operator="equal">
      <formula>"CUMPLIDA"</formula>
    </cfRule>
    <cfRule type="cellIs" dxfId="840" priority="72" operator="equal">
      <formula>"VENCIDA"</formula>
    </cfRule>
  </conditionalFormatting>
  <conditionalFormatting sqref="X10 X13:X22 W11:W22">
    <cfRule type="cellIs" dxfId="839" priority="52" operator="equal">
      <formula>"EN TERMINO"</formula>
    </cfRule>
    <cfRule type="cellIs" dxfId="838" priority="53" operator="equal">
      <formula>"CUMPLIDA"</formula>
    </cfRule>
    <cfRule type="cellIs" dxfId="837" priority="54" operator="equal">
      <formula>"VENCIDA"</formula>
    </cfRule>
  </conditionalFormatting>
  <conditionalFormatting sqref="W10">
    <cfRule type="cellIs" dxfId="836" priority="49" operator="equal">
      <formula>"EN TERMINO"</formula>
    </cfRule>
    <cfRule type="cellIs" dxfId="835" priority="50" operator="equal">
      <formula>"CUMPLIDA"</formula>
    </cfRule>
    <cfRule type="cellIs" dxfId="834" priority="51" operator="equal">
      <formula>"VENCIDA"</formula>
    </cfRule>
  </conditionalFormatting>
  <conditionalFormatting sqref="X11:X12">
    <cfRule type="cellIs" dxfId="833" priority="46" operator="equal">
      <formula>"EN TERMINO"</formula>
    </cfRule>
    <cfRule type="cellIs" dxfId="832" priority="47" operator="equal">
      <formula>"CUMPLIDA"</formula>
    </cfRule>
    <cfRule type="cellIs" dxfId="831" priority="48" operator="equal">
      <formula>"VENCIDA"</formula>
    </cfRule>
  </conditionalFormatting>
  <conditionalFormatting sqref="X168">
    <cfRule type="cellIs" dxfId="830" priority="43" operator="equal">
      <formula>"EN TERMINO"</formula>
    </cfRule>
    <cfRule type="cellIs" dxfId="829" priority="44" operator="equal">
      <formula>"CUMPLIDA"</formula>
    </cfRule>
    <cfRule type="cellIs" dxfId="828" priority="45" operator="equal">
      <formula>"VENCIDA"</formula>
    </cfRule>
  </conditionalFormatting>
  <conditionalFormatting sqref="W172:W173">
    <cfRule type="cellIs" dxfId="827" priority="40" operator="equal">
      <formula>"EN TERMINO"</formula>
    </cfRule>
    <cfRule type="cellIs" dxfId="826" priority="41" operator="equal">
      <formula>"CUMPLIDA"</formula>
    </cfRule>
    <cfRule type="cellIs" dxfId="825" priority="42" operator="equal">
      <formula>"VENCIDA"</formula>
    </cfRule>
  </conditionalFormatting>
  <conditionalFormatting sqref="X172">
    <cfRule type="cellIs" dxfId="824" priority="37" operator="equal">
      <formula>"EN TERMINO"</formula>
    </cfRule>
    <cfRule type="cellIs" dxfId="823" priority="38" operator="equal">
      <formula>"CUMPLIDA"</formula>
    </cfRule>
    <cfRule type="cellIs" dxfId="822" priority="39" operator="equal">
      <formula>"VENCIDA"</formula>
    </cfRule>
  </conditionalFormatting>
  <conditionalFormatting sqref="W75:W76">
    <cfRule type="cellIs" dxfId="821" priority="34" operator="equal">
      <formula>"EN TERMINO"</formula>
    </cfRule>
    <cfRule type="cellIs" dxfId="820" priority="35" operator="equal">
      <formula>"CUMPLIDA"</formula>
    </cfRule>
    <cfRule type="cellIs" dxfId="819" priority="36" operator="equal">
      <formula>"VENCIDA"</formula>
    </cfRule>
  </conditionalFormatting>
  <conditionalFormatting sqref="X75">
    <cfRule type="cellIs" dxfId="818" priority="31" operator="equal">
      <formula>"EN TERMINO"</formula>
    </cfRule>
    <cfRule type="cellIs" dxfId="817" priority="32" operator="equal">
      <formula>"CUMPLIDA"</formula>
    </cfRule>
    <cfRule type="cellIs" dxfId="816" priority="33" operator="equal">
      <formula>"VENCIDA"</formula>
    </cfRule>
  </conditionalFormatting>
  <conditionalFormatting sqref="W71:W72">
    <cfRule type="cellIs" dxfId="815" priority="28" operator="equal">
      <formula>"EN TERMINO"</formula>
    </cfRule>
    <cfRule type="cellIs" dxfId="814" priority="29" operator="equal">
      <formula>"CUMPLIDA"</formula>
    </cfRule>
    <cfRule type="cellIs" dxfId="813" priority="30" operator="equal">
      <formula>"VENCIDA"</formula>
    </cfRule>
  </conditionalFormatting>
  <conditionalFormatting sqref="X71">
    <cfRule type="cellIs" dxfId="812" priority="25" operator="equal">
      <formula>"EN TERMINO"</formula>
    </cfRule>
    <cfRule type="cellIs" dxfId="811" priority="26" operator="equal">
      <formula>"CUMPLIDA"</formula>
    </cfRule>
    <cfRule type="cellIs" dxfId="810" priority="27" operator="equal">
      <formula>"VENCIDA"</formula>
    </cfRule>
  </conditionalFormatting>
  <conditionalFormatting sqref="W73:W74">
    <cfRule type="cellIs" dxfId="809" priority="22" operator="equal">
      <formula>"EN TERMINO"</formula>
    </cfRule>
    <cfRule type="cellIs" dxfId="808" priority="23" operator="equal">
      <formula>"CUMPLIDA"</formula>
    </cfRule>
    <cfRule type="cellIs" dxfId="807" priority="24" operator="equal">
      <formula>"VENCIDA"</formula>
    </cfRule>
  </conditionalFormatting>
  <conditionalFormatting sqref="X73">
    <cfRule type="cellIs" dxfId="806" priority="19" operator="equal">
      <formula>"EN TERMINO"</formula>
    </cfRule>
    <cfRule type="cellIs" dxfId="805" priority="20" operator="equal">
      <formula>"CUMPLIDA"</formula>
    </cfRule>
    <cfRule type="cellIs" dxfId="804" priority="21" operator="equal">
      <formula>"VENCIDA"</formula>
    </cfRule>
  </conditionalFormatting>
  <dataValidations xWindow="260" yWindow="611" count="11">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H184:H185 H187:H197">
      <formula1>-9223372036854770000</formula1>
      <formula2>9223372036854770000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A184:A197">
      <formula1>0</formula1>
      <formula2>9</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K175:K180 K56:K79 K124 K81:K89 K11:K22 K105:K117 K162 K211 K95:K103 K38 K24:K36 K50:K54">
      <formula1>-2147483647</formula1>
      <formula2>2147483647</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D119:D121 D127 D157 D38 D105 D184:D197 D153:D154 D81:D93 C131:D131 D95:D101 D107:D114 D50 D161 D71 D73 D75">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B184:B197 B131 B161:C161">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E177:E180 E207 F154 E157:E158 E127:H129 E119:E121 E131:E134 E204 F109 E36 E184:E197 E105:E114 E81:E83 F89 E138:F138 E140:F140 E87:E101 E71:E76 E161 E34 E50:E54">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F177:F180 F207:F208 F131:F134 F119:F122 F204 F105:F108 G109 G111:G112 G114 F184:F197 F40 F81 F90:F103 F110:F114 F71:F76 F155:F161 F50:F54">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H186 G119:G122 G131:G134 G105:G108 G110 G28 G113 G207:G209 G184:G197 G124 G177:G180 G93 G71:G76 G154:G161 G81:G89 G138 G140 G95:G103 G38 G34 G24 G50:G54">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G204:H204 I71:I76">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H119:H122 H177:H180 H163 H131:H134 H41:H48 H207:H209 H105:H114 H124 H91 H93 H81:H89 H138 H140 H95:H103 H71:H76 H153:H161 H38 H50:H54">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J71:J76">
      <formula1>1900/1/1</formula1>
      <formula2>3000/1/1</formula2>
    </dataValidation>
  </dataValidations>
  <hyperlinks>
    <hyperlink ref="B137" location="_ftn1" display="_ftn1"/>
  </hyperlinks>
  <printOptions horizontalCentered="1" verticalCentered="1"/>
  <pageMargins left="0.11811023622047245" right="0.11811023622047245" top="0.19685039370078741" bottom="0.15748031496062992" header="0.31496062992125984" footer="0.31496062992125984"/>
  <pageSetup paperSize="14"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8"/>
  <sheetViews>
    <sheetView topLeftCell="E77" zoomScale="70" zoomScaleNormal="70" workbookViewId="0">
      <selection activeCell="D12" sqref="D12"/>
    </sheetView>
  </sheetViews>
  <sheetFormatPr baseColWidth="10" defaultRowHeight="15"/>
  <cols>
    <col min="1" max="1" width="12.85546875" customWidth="1"/>
    <col min="2" max="2" width="61" customWidth="1"/>
    <col min="3" max="3" width="14.85546875" customWidth="1"/>
    <col min="4" max="4" width="22.5703125" customWidth="1"/>
    <col min="5" max="5" width="36.7109375" customWidth="1"/>
    <col min="6" max="6" width="35.42578125" customWidth="1"/>
    <col min="7" max="7" width="15.42578125" customWidth="1"/>
    <col min="8" max="8" width="16.28515625" customWidth="1"/>
    <col min="9" max="9" width="14.42578125" customWidth="1"/>
    <col min="10" max="10" width="13.28515625" customWidth="1"/>
    <col min="12" max="12" width="21.42578125" customWidth="1"/>
    <col min="15" max="19" width="0" hidden="1" customWidth="1"/>
    <col min="20" max="20" width="38.28515625" customWidth="1"/>
    <col min="21" max="21" width="4.28515625" hidden="1" customWidth="1"/>
    <col min="22" max="22" width="4.140625" hidden="1" customWidth="1"/>
  </cols>
  <sheetData>
    <row r="1" spans="1:24" s="471" customFormat="1" ht="15.75">
      <c r="A1" s="931" t="s">
        <v>0</v>
      </c>
      <c r="B1" s="932"/>
      <c r="C1" s="932"/>
      <c r="D1" s="932"/>
      <c r="E1" s="932"/>
      <c r="F1" s="932"/>
      <c r="G1" s="932"/>
      <c r="H1" s="932"/>
      <c r="I1" s="932"/>
      <c r="J1" s="932"/>
      <c r="K1" s="932"/>
      <c r="L1" s="932"/>
      <c r="M1" s="932"/>
      <c r="N1" s="932"/>
      <c r="O1" s="932"/>
      <c r="P1" s="932"/>
      <c r="Q1" s="932"/>
      <c r="R1" s="932"/>
      <c r="S1" s="932"/>
      <c r="T1" s="467" t="s">
        <v>1</v>
      </c>
      <c r="U1" s="468"/>
      <c r="V1" s="468"/>
      <c r="W1" s="469"/>
      <c r="X1" s="470"/>
    </row>
    <row r="2" spans="1:24" s="471" customFormat="1" ht="15.75">
      <c r="A2" s="933" t="s">
        <v>2</v>
      </c>
      <c r="B2" s="934"/>
      <c r="C2" s="934"/>
      <c r="D2" s="934"/>
      <c r="E2" s="934"/>
      <c r="F2" s="934"/>
      <c r="G2" s="934"/>
      <c r="H2" s="934"/>
      <c r="I2" s="934"/>
      <c r="J2" s="934"/>
      <c r="K2" s="934"/>
      <c r="L2" s="934"/>
      <c r="M2" s="934"/>
      <c r="N2" s="934"/>
      <c r="O2" s="934"/>
      <c r="P2" s="934"/>
      <c r="Q2" s="934"/>
      <c r="R2" s="934"/>
      <c r="S2" s="934"/>
      <c r="T2" s="472">
        <f ca="1">TODAY()</f>
        <v>43495</v>
      </c>
      <c r="U2" s="473"/>
      <c r="V2" s="473"/>
      <c r="W2" s="474"/>
      <c r="X2" s="475"/>
    </row>
    <row r="3" spans="1:24" s="471" customFormat="1" ht="15.75">
      <c r="A3" s="933" t="s">
        <v>4</v>
      </c>
      <c r="B3" s="934"/>
      <c r="C3" s="934"/>
      <c r="D3" s="934"/>
      <c r="E3" s="934"/>
      <c r="F3" s="934"/>
      <c r="G3" s="934"/>
      <c r="H3" s="934"/>
      <c r="I3" s="934"/>
      <c r="J3" s="934"/>
      <c r="K3" s="934"/>
      <c r="L3" s="934"/>
      <c r="M3" s="934"/>
      <c r="N3" s="934"/>
      <c r="O3" s="934"/>
      <c r="P3" s="934"/>
      <c r="Q3" s="934"/>
      <c r="R3" s="934"/>
      <c r="S3" s="934"/>
      <c r="T3" s="473"/>
      <c r="U3" s="473"/>
      <c r="V3" s="473"/>
      <c r="W3" s="474"/>
      <c r="X3" s="475"/>
    </row>
    <row r="4" spans="1:24" s="478" customFormat="1" ht="15.75">
      <c r="A4" s="935" t="s">
        <v>5</v>
      </c>
      <c r="B4" s="936"/>
      <c r="C4" s="936"/>
      <c r="D4" s="936"/>
      <c r="E4" s="936"/>
      <c r="F4" s="936"/>
      <c r="G4" s="936"/>
      <c r="H4" s="936"/>
      <c r="I4" s="936"/>
      <c r="J4" s="936"/>
      <c r="K4" s="936"/>
      <c r="L4" s="936"/>
      <c r="M4" s="936"/>
      <c r="N4" s="936"/>
      <c r="O4" s="936"/>
      <c r="P4" s="936"/>
      <c r="Q4" s="936"/>
      <c r="R4" s="936"/>
      <c r="S4" s="936"/>
      <c r="T4" s="476"/>
      <c r="U4" s="476"/>
      <c r="V4" s="476"/>
      <c r="W4" s="476"/>
      <c r="X4" s="477"/>
    </row>
    <row r="5" spans="1:24" s="478" customFormat="1" ht="29.25" customHeight="1">
      <c r="A5" s="937" t="s">
        <v>688</v>
      </c>
      <c r="B5" s="938"/>
      <c r="C5" s="938"/>
      <c r="D5" s="938"/>
      <c r="E5" s="938"/>
      <c r="F5" s="938"/>
      <c r="G5" s="938"/>
      <c r="H5" s="938"/>
      <c r="I5" s="938"/>
      <c r="J5" s="938"/>
      <c r="K5" s="938"/>
      <c r="L5" s="938"/>
      <c r="M5" s="938"/>
      <c r="N5" s="938"/>
      <c r="O5" s="938"/>
      <c r="P5" s="938"/>
      <c r="Q5" s="938"/>
      <c r="R5" s="938"/>
      <c r="S5" s="938"/>
      <c r="T5" s="938"/>
      <c r="U5" s="938"/>
      <c r="V5" s="938"/>
      <c r="W5" s="938"/>
      <c r="X5" s="939"/>
    </row>
    <row r="6" spans="1:24" s="478" customFormat="1" ht="21" customHeight="1">
      <c r="A6" s="940" t="s">
        <v>1737</v>
      </c>
      <c r="B6" s="941"/>
      <c r="C6" s="941"/>
      <c r="D6" s="941"/>
      <c r="E6" s="941"/>
      <c r="F6" s="941"/>
      <c r="G6" s="941"/>
      <c r="H6" s="941"/>
      <c r="I6" s="941"/>
      <c r="J6" s="941"/>
      <c r="K6" s="941"/>
      <c r="L6" s="941"/>
      <c r="M6" s="941"/>
      <c r="N6" s="941"/>
      <c r="O6" s="941"/>
      <c r="P6" s="941"/>
      <c r="Q6" s="941"/>
      <c r="R6" s="941"/>
      <c r="S6" s="941"/>
      <c r="T6" s="941"/>
      <c r="U6" s="941"/>
      <c r="V6" s="941"/>
      <c r="W6" s="941"/>
      <c r="X6" s="942"/>
    </row>
    <row r="7" spans="1:24" ht="45" customHeight="1">
      <c r="A7" s="693" t="s">
        <v>6</v>
      </c>
      <c r="B7" s="693" t="s">
        <v>7</v>
      </c>
      <c r="C7" s="693" t="s">
        <v>8</v>
      </c>
      <c r="D7" s="693" t="s">
        <v>9</v>
      </c>
      <c r="E7" s="693" t="s">
        <v>10</v>
      </c>
      <c r="F7" s="693" t="s">
        <v>11</v>
      </c>
      <c r="G7" s="693" t="s">
        <v>12</v>
      </c>
      <c r="H7" s="693" t="s">
        <v>13</v>
      </c>
      <c r="I7" s="693" t="s">
        <v>14</v>
      </c>
      <c r="J7" s="693" t="s">
        <v>15</v>
      </c>
      <c r="K7" s="693" t="s">
        <v>16</v>
      </c>
      <c r="L7" s="693" t="s">
        <v>17</v>
      </c>
      <c r="M7" s="693" t="s">
        <v>18</v>
      </c>
      <c r="N7" s="693" t="s">
        <v>19</v>
      </c>
      <c r="O7" s="693" t="s">
        <v>20</v>
      </c>
      <c r="P7" s="693" t="s">
        <v>21</v>
      </c>
      <c r="Q7" s="693" t="s">
        <v>22</v>
      </c>
      <c r="R7" s="697" t="s">
        <v>23</v>
      </c>
      <c r="S7" s="697"/>
      <c r="T7" s="693" t="s">
        <v>24</v>
      </c>
      <c r="U7" s="435"/>
      <c r="V7" s="435"/>
      <c r="W7" s="693" t="s">
        <v>25</v>
      </c>
      <c r="X7" s="693" t="s">
        <v>26</v>
      </c>
    </row>
    <row r="8" spans="1:24" ht="45" customHeight="1">
      <c r="A8" s="694"/>
      <c r="B8" s="694"/>
      <c r="C8" s="694"/>
      <c r="D8" s="694"/>
      <c r="E8" s="694"/>
      <c r="F8" s="694"/>
      <c r="G8" s="694"/>
      <c r="H8" s="694"/>
      <c r="I8" s="694"/>
      <c r="J8" s="694"/>
      <c r="K8" s="694"/>
      <c r="L8" s="694"/>
      <c r="M8" s="694"/>
      <c r="N8" s="694"/>
      <c r="O8" s="694"/>
      <c r="P8" s="694"/>
      <c r="Q8" s="694"/>
      <c r="R8" s="436" t="s">
        <v>27</v>
      </c>
      <c r="S8" s="436" t="s">
        <v>28</v>
      </c>
      <c r="T8" s="694"/>
      <c r="U8" s="437"/>
      <c r="V8" s="437"/>
      <c r="W8" s="694"/>
      <c r="X8" s="694"/>
    </row>
    <row r="9" spans="1:24" s="31" customFormat="1" ht="33" customHeight="1">
      <c r="A9" s="197" t="s">
        <v>1648</v>
      </c>
      <c r="B9" s="197"/>
      <c r="C9" s="198"/>
      <c r="D9" s="197"/>
      <c r="E9" s="197"/>
      <c r="F9" s="199"/>
      <c r="G9" s="199"/>
      <c r="H9" s="199"/>
      <c r="I9" s="200"/>
      <c r="J9" s="200"/>
      <c r="K9" s="201"/>
      <c r="L9" s="202"/>
      <c r="M9" s="202"/>
      <c r="N9" s="203"/>
      <c r="O9" s="201"/>
      <c r="P9" s="201"/>
      <c r="Q9" s="201"/>
      <c r="R9" s="202"/>
      <c r="S9" s="202"/>
      <c r="T9" s="202"/>
      <c r="U9" s="202"/>
      <c r="V9" s="202"/>
      <c r="W9" s="202"/>
      <c r="X9" s="204"/>
    </row>
    <row r="10" spans="1:24" s="31" customFormat="1" ht="345" customHeight="1">
      <c r="A10" s="512">
        <v>3</v>
      </c>
      <c r="B10" s="400" t="s">
        <v>1707</v>
      </c>
      <c r="C10" s="523" t="s">
        <v>699</v>
      </c>
      <c r="D10" s="509" t="s">
        <v>1649</v>
      </c>
      <c r="E10" s="269" t="s">
        <v>1656</v>
      </c>
      <c r="F10" s="509" t="s">
        <v>1803</v>
      </c>
      <c r="G10" s="508" t="s">
        <v>1657</v>
      </c>
      <c r="H10" s="190">
        <v>2</v>
      </c>
      <c r="I10" s="191">
        <f>+DEFINITIVO!I25</f>
        <v>43332</v>
      </c>
      <c r="J10" s="191">
        <f>+DEFINITIVO!J25</f>
        <v>43646</v>
      </c>
      <c r="K10" s="192">
        <f t="shared" ref="K10:K22" si="0">(+J10-I10)/7</f>
        <v>44.857142857142854</v>
      </c>
      <c r="L10" s="341" t="s">
        <v>1658</v>
      </c>
      <c r="M10" s="511">
        <f>+DEFINITIVO!M25</f>
        <v>0</v>
      </c>
      <c r="N10" s="194">
        <f>IF(M10/H10&gt;1,1,+M10/H10)</f>
        <v>0</v>
      </c>
      <c r="O10" s="192">
        <f t="shared" ref="O10:O22" si="1">+K10*N10</f>
        <v>0</v>
      </c>
      <c r="P10" s="192">
        <f t="shared" ref="P10:P22" si="2">IF(J10&lt;=$R$7,O10,0)</f>
        <v>0</v>
      </c>
      <c r="Q10" s="192">
        <f t="shared" ref="Q10:Q22" si="3">IF($R$7&gt;=J10,K10,0)</f>
        <v>44.857142857142854</v>
      </c>
      <c r="R10" s="192"/>
      <c r="S10" s="511"/>
      <c r="T10" s="195" t="str">
        <f>+DEFINITIVO!T25</f>
        <v>ESTRATEGIA GEL - VIGENCIA 2017</v>
      </c>
      <c r="U10" s="511">
        <f t="shared" ref="U10:U22" si="4">IF(N10=100%,2,0)</f>
        <v>0</v>
      </c>
      <c r="V10" s="384">
        <f t="shared" ref="V10:V22" ca="1" si="5">IF(J10&lt;$T$2,0,1)</f>
        <v>1</v>
      </c>
      <c r="W10" s="511" t="str">
        <f t="shared" ref="W10:W22" ca="1" si="6">IF(U10+V10&gt;1,"CUMPLIDA",IF(V10=1,"EN TERMINO","VENCIDA"))</f>
        <v>EN TERMINO</v>
      </c>
      <c r="X10" s="511" t="str">
        <f t="shared" ref="X10:X22" ca="1" si="7">IF(W10="CUMPLIDA","CUMPLIDA",IF(W10="EN TERMINO","EN TERMINO","VENCIDA"))</f>
        <v>EN TERMINO</v>
      </c>
    </row>
    <row r="11" spans="1:24" s="31" customFormat="1" ht="333" customHeight="1">
      <c r="A11" s="510">
        <v>4</v>
      </c>
      <c r="B11" s="398" t="s">
        <v>1708</v>
      </c>
      <c r="C11" s="523" t="s">
        <v>1659</v>
      </c>
      <c r="D11" s="509" t="s">
        <v>1649</v>
      </c>
      <c r="E11" s="269" t="s">
        <v>1656</v>
      </c>
      <c r="F11" s="524" t="s">
        <v>1651</v>
      </c>
      <c r="G11" s="509" t="s">
        <v>1652</v>
      </c>
      <c r="H11" s="190">
        <v>3</v>
      </c>
      <c r="I11" s="191">
        <f>+DEFINITIVO!I26</f>
        <v>43344</v>
      </c>
      <c r="J11" s="191">
        <f>+DEFINITIVO!J26</f>
        <v>43544</v>
      </c>
      <c r="K11" s="192">
        <f t="shared" si="0"/>
        <v>28.571428571428573</v>
      </c>
      <c r="L11" s="511" t="s">
        <v>1660</v>
      </c>
      <c r="M11" s="511">
        <f>+DEFINITIVO!M26</f>
        <v>0</v>
      </c>
      <c r="N11" s="194">
        <f t="shared" ref="N11:N22" si="8">IF(M11/H11&gt;1,1,+M11/H11)</f>
        <v>0</v>
      </c>
      <c r="O11" s="192">
        <f t="shared" si="1"/>
        <v>0</v>
      </c>
      <c r="P11" s="192">
        <f t="shared" si="2"/>
        <v>0</v>
      </c>
      <c r="Q11" s="192">
        <f t="shared" si="3"/>
        <v>28.571428571428573</v>
      </c>
      <c r="R11" s="192"/>
      <c r="S11" s="511"/>
      <c r="T11" s="195" t="str">
        <f>+DEFINITIVO!T26</f>
        <v>ESTRATEGIA GEL - VIGENCIA 2017</v>
      </c>
      <c r="U11" s="511">
        <f t="shared" si="4"/>
        <v>0</v>
      </c>
      <c r="V11" s="384">
        <f t="shared" ca="1" si="5"/>
        <v>1</v>
      </c>
      <c r="W11" s="511" t="str">
        <f t="shared" ca="1" si="6"/>
        <v>EN TERMINO</v>
      </c>
      <c r="X11" s="511" t="str">
        <f t="shared" ca="1" si="7"/>
        <v>EN TERMINO</v>
      </c>
    </row>
    <row r="12" spans="1:24" s="31" customFormat="1" ht="408.75" customHeight="1">
      <c r="A12" s="510">
        <v>5</v>
      </c>
      <c r="B12" s="400" t="s">
        <v>1709</v>
      </c>
      <c r="C12" s="509" t="s">
        <v>1661</v>
      </c>
      <c r="D12" s="509" t="s">
        <v>1649</v>
      </c>
      <c r="E12" s="269" t="s">
        <v>1656</v>
      </c>
      <c r="F12" s="509" t="s">
        <v>1662</v>
      </c>
      <c r="G12" s="509" t="s">
        <v>1652</v>
      </c>
      <c r="H12" s="190">
        <v>3</v>
      </c>
      <c r="I12" s="191">
        <f>+DEFINITIVO!I27</f>
        <v>43346</v>
      </c>
      <c r="J12" s="191">
        <f>+DEFINITIVO!J27</f>
        <v>43524</v>
      </c>
      <c r="K12" s="192">
        <f t="shared" si="0"/>
        <v>25.428571428571427</v>
      </c>
      <c r="L12" s="525" t="s">
        <v>1663</v>
      </c>
      <c r="M12" s="511">
        <f>+DEFINITIVO!M27</f>
        <v>0</v>
      </c>
      <c r="N12" s="194">
        <f t="shared" si="8"/>
        <v>0</v>
      </c>
      <c r="O12" s="192">
        <f t="shared" si="1"/>
        <v>0</v>
      </c>
      <c r="P12" s="192">
        <f t="shared" si="2"/>
        <v>0</v>
      </c>
      <c r="Q12" s="192">
        <f t="shared" si="3"/>
        <v>25.428571428571427</v>
      </c>
      <c r="R12" s="192"/>
      <c r="S12" s="511"/>
      <c r="T12" s="195" t="str">
        <f>+DEFINITIVO!T27</f>
        <v>ESTRATEGIA GEL - VIGENCIA 2017</v>
      </c>
      <c r="U12" s="511">
        <f t="shared" si="4"/>
        <v>0</v>
      </c>
      <c r="V12" s="384">
        <f t="shared" ca="1" si="5"/>
        <v>1</v>
      </c>
      <c r="W12" s="511" t="str">
        <f t="shared" ca="1" si="6"/>
        <v>EN TERMINO</v>
      </c>
      <c r="X12" s="511" t="str">
        <f t="shared" ca="1" si="7"/>
        <v>EN TERMINO</v>
      </c>
    </row>
    <row r="13" spans="1:24" s="31" customFormat="1" ht="240">
      <c r="A13" s="510">
        <v>6</v>
      </c>
      <c r="B13" s="398" t="s">
        <v>1710</v>
      </c>
      <c r="C13" s="509" t="s">
        <v>1664</v>
      </c>
      <c r="D13" s="509" t="s">
        <v>1649</v>
      </c>
      <c r="E13" s="269" t="s">
        <v>1656</v>
      </c>
      <c r="F13" s="526" t="s">
        <v>1731</v>
      </c>
      <c r="G13" s="509" t="s">
        <v>1652</v>
      </c>
      <c r="H13" s="190">
        <v>4</v>
      </c>
      <c r="I13" s="191">
        <f>+DEFINITIVO!I28</f>
        <v>43302</v>
      </c>
      <c r="J13" s="191">
        <f>+DEFINITIVO!J28</f>
        <v>43666</v>
      </c>
      <c r="K13" s="192">
        <f t="shared" si="0"/>
        <v>52</v>
      </c>
      <c r="L13" s="511" t="s">
        <v>1660</v>
      </c>
      <c r="M13" s="511">
        <f>+DEFINITIVO!M28</f>
        <v>0</v>
      </c>
      <c r="N13" s="194">
        <f t="shared" si="8"/>
        <v>0</v>
      </c>
      <c r="O13" s="192">
        <f t="shared" si="1"/>
        <v>0</v>
      </c>
      <c r="P13" s="192">
        <f t="shared" si="2"/>
        <v>0</v>
      </c>
      <c r="Q13" s="192">
        <f t="shared" si="3"/>
        <v>52</v>
      </c>
      <c r="R13" s="192"/>
      <c r="S13" s="511"/>
      <c r="T13" s="195" t="str">
        <f>+DEFINITIVO!T28</f>
        <v>ESTRATEGIA GEL - VIGENCIA 2017</v>
      </c>
      <c r="U13" s="511">
        <f t="shared" si="4"/>
        <v>0</v>
      </c>
      <c r="V13" s="384">
        <f t="shared" ca="1" si="5"/>
        <v>1</v>
      </c>
      <c r="W13" s="511" t="str">
        <f t="shared" ca="1" si="6"/>
        <v>EN TERMINO</v>
      </c>
      <c r="X13" s="511" t="str">
        <f t="shared" ca="1" si="7"/>
        <v>EN TERMINO</v>
      </c>
    </row>
    <row r="14" spans="1:24" s="31" customFormat="1" ht="328.5" customHeight="1">
      <c r="A14" s="510">
        <v>7</v>
      </c>
      <c r="B14" s="398" t="s">
        <v>1711</v>
      </c>
      <c r="C14" s="509" t="s">
        <v>1665</v>
      </c>
      <c r="D14" s="509" t="s">
        <v>1649</v>
      </c>
      <c r="E14" s="269" t="s">
        <v>1656</v>
      </c>
      <c r="F14" s="526" t="s">
        <v>1732</v>
      </c>
      <c r="G14" s="508" t="s">
        <v>1666</v>
      </c>
      <c r="H14" s="190">
        <v>1</v>
      </c>
      <c r="I14" s="191">
        <f>+DEFINITIVO!I29</f>
        <v>43342</v>
      </c>
      <c r="J14" s="191">
        <f>+DEFINITIVO!J29</f>
        <v>43666</v>
      </c>
      <c r="K14" s="192">
        <f t="shared" si="0"/>
        <v>46.285714285714285</v>
      </c>
      <c r="L14" s="341" t="s">
        <v>1667</v>
      </c>
      <c r="M14" s="511">
        <f>+DEFINITIVO!M29</f>
        <v>0</v>
      </c>
      <c r="N14" s="194">
        <f t="shared" si="8"/>
        <v>0</v>
      </c>
      <c r="O14" s="192">
        <f t="shared" si="1"/>
        <v>0</v>
      </c>
      <c r="P14" s="192">
        <f t="shared" si="2"/>
        <v>0</v>
      </c>
      <c r="Q14" s="192">
        <f t="shared" si="3"/>
        <v>46.285714285714285</v>
      </c>
      <c r="R14" s="192"/>
      <c r="S14" s="511"/>
      <c r="T14" s="195" t="str">
        <f>+DEFINITIVO!T29</f>
        <v>ESTRATEGIA GEL - VIGENCIA 2017</v>
      </c>
      <c r="U14" s="511">
        <f t="shared" si="4"/>
        <v>0</v>
      </c>
      <c r="V14" s="384">
        <f t="shared" ca="1" si="5"/>
        <v>1</v>
      </c>
      <c r="W14" s="511" t="str">
        <f t="shared" ca="1" si="6"/>
        <v>EN TERMINO</v>
      </c>
      <c r="X14" s="511" t="str">
        <f t="shared" ca="1" si="7"/>
        <v>EN TERMINO</v>
      </c>
    </row>
    <row r="15" spans="1:24" s="31" customFormat="1" ht="244.5" customHeight="1">
      <c r="A15" s="510">
        <v>8</v>
      </c>
      <c r="B15" s="398" t="s">
        <v>1712</v>
      </c>
      <c r="C15" s="509" t="s">
        <v>1668</v>
      </c>
      <c r="D15" s="509" t="s">
        <v>1649</v>
      </c>
      <c r="E15" s="269" t="s">
        <v>1669</v>
      </c>
      <c r="F15" s="526" t="s">
        <v>1670</v>
      </c>
      <c r="G15" s="509" t="s">
        <v>1652</v>
      </c>
      <c r="H15" s="190">
        <v>3</v>
      </c>
      <c r="I15" s="191">
        <f>+DEFINITIVO!I30</f>
        <v>43302</v>
      </c>
      <c r="J15" s="191">
        <f>+DEFINITIVO!J30</f>
        <v>43666</v>
      </c>
      <c r="K15" s="192">
        <f t="shared" si="0"/>
        <v>52</v>
      </c>
      <c r="L15" s="525" t="s">
        <v>1671</v>
      </c>
      <c r="M15" s="511">
        <f>+DEFINITIVO!M30</f>
        <v>0</v>
      </c>
      <c r="N15" s="194">
        <f t="shared" si="8"/>
        <v>0</v>
      </c>
      <c r="O15" s="192">
        <f t="shared" si="1"/>
        <v>0</v>
      </c>
      <c r="P15" s="192">
        <f t="shared" si="2"/>
        <v>0</v>
      </c>
      <c r="Q15" s="192">
        <f t="shared" si="3"/>
        <v>52</v>
      </c>
      <c r="R15" s="192"/>
      <c r="S15" s="511"/>
      <c r="T15" s="195" t="str">
        <f>+DEFINITIVO!T30</f>
        <v>ESTRATEGIA GEL - VIGENCIA 2017</v>
      </c>
      <c r="U15" s="511">
        <f t="shared" si="4"/>
        <v>0</v>
      </c>
      <c r="V15" s="384">
        <f t="shared" ca="1" si="5"/>
        <v>1</v>
      </c>
      <c r="W15" s="511" t="str">
        <f t="shared" ca="1" si="6"/>
        <v>EN TERMINO</v>
      </c>
      <c r="X15" s="511" t="str">
        <f t="shared" ca="1" si="7"/>
        <v>EN TERMINO</v>
      </c>
    </row>
    <row r="16" spans="1:24" s="31" customFormat="1" ht="304.5" customHeight="1">
      <c r="A16" s="510">
        <v>9</v>
      </c>
      <c r="B16" s="398" t="s">
        <v>1713</v>
      </c>
      <c r="C16" s="509" t="s">
        <v>1668</v>
      </c>
      <c r="D16" s="509" t="s">
        <v>1649</v>
      </c>
      <c r="E16" s="269" t="s">
        <v>1672</v>
      </c>
      <c r="F16" s="509" t="s">
        <v>1673</v>
      </c>
      <c r="G16" s="509" t="s">
        <v>1652</v>
      </c>
      <c r="H16" s="190">
        <v>3</v>
      </c>
      <c r="I16" s="191">
        <f>+DEFINITIVO!I31</f>
        <v>43342</v>
      </c>
      <c r="J16" s="191">
        <f>+DEFINITIVO!J31</f>
        <v>43707</v>
      </c>
      <c r="K16" s="192">
        <f t="shared" si="0"/>
        <v>52.142857142857146</v>
      </c>
      <c r="L16" s="511" t="s">
        <v>1660</v>
      </c>
      <c r="M16" s="511">
        <f>+DEFINITIVO!M31</f>
        <v>0</v>
      </c>
      <c r="N16" s="194">
        <f t="shared" si="8"/>
        <v>0</v>
      </c>
      <c r="O16" s="192">
        <f t="shared" si="1"/>
        <v>0</v>
      </c>
      <c r="P16" s="192">
        <f t="shared" si="2"/>
        <v>0</v>
      </c>
      <c r="Q16" s="192">
        <f t="shared" si="3"/>
        <v>52.142857142857146</v>
      </c>
      <c r="R16" s="192"/>
      <c r="S16" s="511"/>
      <c r="T16" s="195" t="str">
        <f>+DEFINITIVO!T31</f>
        <v>ESTRATEGIA GEL - VIGENCIA 2017
Mediante radicado 20193070007103 del 18/01/2019
1) Se está ejecutando el levantamiento de la información de dominio de Estrategia de TI, a través del sistema de gestión de calidad. 2) Se está ejecutando el levantamiento de la información de dominio de Sistemas de información, de acuerdo a la información del grupo de Tecnologías de la Información y las Comunicaciones.
Se requiere ampliar el plazo de cumplimiento de la actividad, toda vez que con el cambio de la política de "ser Gobierno en Línea a Gobierno Digital (Decreto 1008 de 2018)" y la reestructuración de sus componentes, se requiere realizar unos autodiagnósticos para conocer y entender el estado real de la implementación de los componentes de Gobierno Digital.</v>
      </c>
      <c r="U16" s="511">
        <f t="shared" si="4"/>
        <v>0</v>
      </c>
      <c r="V16" s="384">
        <f t="shared" ca="1" si="5"/>
        <v>1</v>
      </c>
      <c r="W16" s="511" t="str">
        <f t="shared" ca="1" si="6"/>
        <v>EN TERMINO</v>
      </c>
      <c r="X16" s="511" t="str">
        <f t="shared" ca="1" si="7"/>
        <v>EN TERMINO</v>
      </c>
    </row>
    <row r="17" spans="1:24" s="31" customFormat="1" ht="341.25" customHeight="1">
      <c r="A17" s="510">
        <v>10</v>
      </c>
      <c r="B17" s="398" t="s">
        <v>1714</v>
      </c>
      <c r="C17" s="509" t="s">
        <v>1664</v>
      </c>
      <c r="D17" s="509" t="s">
        <v>1649</v>
      </c>
      <c r="E17" s="269" t="s">
        <v>1674</v>
      </c>
      <c r="F17" s="509" t="s">
        <v>1804</v>
      </c>
      <c r="G17" s="509" t="s">
        <v>1652</v>
      </c>
      <c r="H17" s="190">
        <v>3</v>
      </c>
      <c r="I17" s="191">
        <f>+DEFINITIVO!I32</f>
        <v>43333</v>
      </c>
      <c r="J17" s="191">
        <f>+DEFINITIVO!J32</f>
        <v>43666</v>
      </c>
      <c r="K17" s="192">
        <f t="shared" si="0"/>
        <v>47.571428571428569</v>
      </c>
      <c r="L17" s="511" t="s">
        <v>1660</v>
      </c>
      <c r="M17" s="511">
        <f>+DEFINITIVO!M32</f>
        <v>0</v>
      </c>
      <c r="N17" s="194">
        <f t="shared" si="8"/>
        <v>0</v>
      </c>
      <c r="O17" s="192">
        <f t="shared" si="1"/>
        <v>0</v>
      </c>
      <c r="P17" s="192">
        <f t="shared" si="2"/>
        <v>0</v>
      </c>
      <c r="Q17" s="192">
        <f t="shared" si="3"/>
        <v>47.571428571428569</v>
      </c>
      <c r="R17" s="192"/>
      <c r="S17" s="511"/>
      <c r="T17" s="195" t="str">
        <f>+DEFINITIVO!T32</f>
        <v>ESTRATEGIA GEL - VIGENCIA 2017</v>
      </c>
      <c r="U17" s="511">
        <f t="shared" si="4"/>
        <v>0</v>
      </c>
      <c r="V17" s="384">
        <f t="shared" ca="1" si="5"/>
        <v>1</v>
      </c>
      <c r="W17" s="511" t="str">
        <f t="shared" ca="1" si="6"/>
        <v>EN TERMINO</v>
      </c>
      <c r="X17" s="511" t="str">
        <f t="shared" ca="1" si="7"/>
        <v>EN TERMINO</v>
      </c>
    </row>
    <row r="18" spans="1:24" s="31" customFormat="1" ht="364.5" customHeight="1">
      <c r="A18" s="510">
        <v>12</v>
      </c>
      <c r="B18" s="398" t="s">
        <v>1716</v>
      </c>
      <c r="C18" s="509" t="s">
        <v>1678</v>
      </c>
      <c r="D18" s="509" t="s">
        <v>1649</v>
      </c>
      <c r="E18" s="269" t="s">
        <v>1672</v>
      </c>
      <c r="F18" s="509" t="s">
        <v>1679</v>
      </c>
      <c r="G18" s="510" t="s">
        <v>1652</v>
      </c>
      <c r="H18" s="190">
        <v>4</v>
      </c>
      <c r="I18" s="191">
        <f>+DEFINITIVO!I34</f>
        <v>43394</v>
      </c>
      <c r="J18" s="191">
        <f>+DEFINITIVO!J34</f>
        <v>43707</v>
      </c>
      <c r="K18" s="192">
        <f t="shared" si="0"/>
        <v>44.714285714285715</v>
      </c>
      <c r="L18" s="511" t="s">
        <v>1680</v>
      </c>
      <c r="M18" s="511">
        <f>+DEFINITIVO!M34</f>
        <v>0</v>
      </c>
      <c r="N18" s="194">
        <f t="shared" si="8"/>
        <v>0</v>
      </c>
      <c r="O18" s="192">
        <f t="shared" si="1"/>
        <v>0</v>
      </c>
      <c r="P18" s="192">
        <f t="shared" si="2"/>
        <v>0</v>
      </c>
      <c r="Q18" s="192">
        <f t="shared" si="3"/>
        <v>44.714285714285715</v>
      </c>
      <c r="R18" s="192"/>
      <c r="S18" s="511"/>
      <c r="T18" s="195" t="str">
        <f>+DEFINITIVO!T34</f>
        <v xml:space="preserve">ESTRATEGIA GEL - VIGENCIA 2017
Mediante radicado 20193070007103 del 18/01/2019
1) Se está ejecutando el levantamiento de la información de dominio de Sistemas de información, de acuerdo a la información del grupo de informática. 2) El catálogo de componentes de información se levanta en paralelo a los sistemas, pues son estos quienes administran la información.
Se requiere ampliar el plazo de cumplimiento de la actividad, toda vez que con el cambio de la política de "ser Gobierno en Línea a Gobierno Digital (Decreto 1008 de 2018)" y la reestructuración de sus componentes, se requiere realizar unos autodiagnósticos para conocer y entender el estado real de la implementación de los componentes de Gobierno Digital. </v>
      </c>
      <c r="U18" s="511">
        <f t="shared" si="4"/>
        <v>0</v>
      </c>
      <c r="V18" s="384">
        <f t="shared" ca="1" si="5"/>
        <v>1</v>
      </c>
      <c r="W18" s="511" t="str">
        <f t="shared" ca="1" si="6"/>
        <v>EN TERMINO</v>
      </c>
      <c r="X18" s="511" t="str">
        <f t="shared" ca="1" si="7"/>
        <v>EN TERMINO</v>
      </c>
    </row>
    <row r="19" spans="1:24" s="31" customFormat="1" ht="408.75" customHeight="1">
      <c r="A19" s="510">
        <v>13</v>
      </c>
      <c r="B19" s="398" t="s">
        <v>1717</v>
      </c>
      <c r="C19" s="509" t="s">
        <v>1678</v>
      </c>
      <c r="D19" s="509" t="s">
        <v>1649</v>
      </c>
      <c r="E19" s="269" t="s">
        <v>1669</v>
      </c>
      <c r="F19" s="509" t="s">
        <v>1805</v>
      </c>
      <c r="G19" s="509" t="s">
        <v>1652</v>
      </c>
      <c r="H19" s="190">
        <v>3</v>
      </c>
      <c r="I19" s="191">
        <f>+DEFINITIVO!I35</f>
        <v>43302</v>
      </c>
      <c r="J19" s="191">
        <f>+DEFINITIVO!J35</f>
        <v>43666</v>
      </c>
      <c r="K19" s="192">
        <f t="shared" si="0"/>
        <v>52</v>
      </c>
      <c r="L19" s="525" t="s">
        <v>1681</v>
      </c>
      <c r="M19" s="511">
        <f>+DEFINITIVO!M35</f>
        <v>0</v>
      </c>
      <c r="N19" s="194">
        <f t="shared" si="8"/>
        <v>0</v>
      </c>
      <c r="O19" s="192">
        <f t="shared" si="1"/>
        <v>0</v>
      </c>
      <c r="P19" s="192">
        <f t="shared" si="2"/>
        <v>0</v>
      </c>
      <c r="Q19" s="192">
        <f t="shared" si="3"/>
        <v>52</v>
      </c>
      <c r="R19" s="192"/>
      <c r="S19" s="511"/>
      <c r="T19" s="195" t="str">
        <f>+DEFINITIVO!T35</f>
        <v>ESTRATEGIA GEL - VIGENCIA 2017</v>
      </c>
      <c r="U19" s="511">
        <f t="shared" si="4"/>
        <v>0</v>
      </c>
      <c r="V19" s="384">
        <f t="shared" ca="1" si="5"/>
        <v>1</v>
      </c>
      <c r="W19" s="511" t="str">
        <f t="shared" ca="1" si="6"/>
        <v>EN TERMINO</v>
      </c>
      <c r="X19" s="511" t="str">
        <f t="shared" ca="1" si="7"/>
        <v>EN TERMINO</v>
      </c>
    </row>
    <row r="20" spans="1:24" s="31" customFormat="1" ht="239.25" customHeight="1">
      <c r="A20" s="510">
        <v>18</v>
      </c>
      <c r="B20" s="398" t="s">
        <v>1722</v>
      </c>
      <c r="C20" s="509" t="s">
        <v>1508</v>
      </c>
      <c r="D20" s="509" t="s">
        <v>1649</v>
      </c>
      <c r="E20" s="527" t="s">
        <v>1687</v>
      </c>
      <c r="F20" s="509" t="s">
        <v>1688</v>
      </c>
      <c r="G20" s="528" t="s">
        <v>1689</v>
      </c>
      <c r="H20" s="190">
        <v>3</v>
      </c>
      <c r="I20" s="191">
        <f>+DEFINITIVO!I40</f>
        <v>43302</v>
      </c>
      <c r="J20" s="191">
        <f>+DEFINITIVO!J40</f>
        <v>43666</v>
      </c>
      <c r="K20" s="192">
        <f t="shared" si="0"/>
        <v>52</v>
      </c>
      <c r="L20" s="341" t="s">
        <v>1690</v>
      </c>
      <c r="M20" s="511">
        <f>+DEFINITIVO!M40</f>
        <v>0</v>
      </c>
      <c r="N20" s="194">
        <f>IF(M20/H20&gt;1,1,+M20/H20)</f>
        <v>0</v>
      </c>
      <c r="O20" s="192">
        <f t="shared" si="1"/>
        <v>0</v>
      </c>
      <c r="P20" s="192">
        <f t="shared" si="2"/>
        <v>0</v>
      </c>
      <c r="Q20" s="192">
        <f t="shared" si="3"/>
        <v>52</v>
      </c>
      <c r="R20" s="192"/>
      <c r="S20" s="511"/>
      <c r="T20" s="195" t="str">
        <f>+DEFINITIVO!T40</f>
        <v>ESTRATEGIA GEL - VIGENCIA 2017</v>
      </c>
      <c r="U20" s="511">
        <f t="shared" si="4"/>
        <v>0</v>
      </c>
      <c r="V20" s="384">
        <f t="shared" ca="1" si="5"/>
        <v>1</v>
      </c>
      <c r="W20" s="511" t="str">
        <f t="shared" ca="1" si="6"/>
        <v>EN TERMINO</v>
      </c>
      <c r="X20" s="511" t="str">
        <f t="shared" ca="1" si="7"/>
        <v>EN TERMINO</v>
      </c>
    </row>
    <row r="21" spans="1:24" s="31" customFormat="1" ht="301.5" customHeight="1">
      <c r="A21" s="510">
        <v>19</v>
      </c>
      <c r="B21" s="398" t="s">
        <v>1723</v>
      </c>
      <c r="C21" s="509" t="s">
        <v>1678</v>
      </c>
      <c r="D21" s="509" t="s">
        <v>1649</v>
      </c>
      <c r="E21" s="269" t="s">
        <v>1691</v>
      </c>
      <c r="F21" s="509" t="s">
        <v>1692</v>
      </c>
      <c r="G21" s="509" t="s">
        <v>1652</v>
      </c>
      <c r="H21" s="190">
        <v>5</v>
      </c>
      <c r="I21" s="191">
        <f>+DEFINITIVO!I41</f>
        <v>43302</v>
      </c>
      <c r="J21" s="191">
        <f>+DEFINITIVO!J41</f>
        <v>43666</v>
      </c>
      <c r="K21" s="192">
        <f t="shared" si="0"/>
        <v>52</v>
      </c>
      <c r="L21" s="511" t="s">
        <v>1660</v>
      </c>
      <c r="M21" s="511">
        <f>+DEFINITIVO!M41</f>
        <v>0</v>
      </c>
      <c r="N21" s="194">
        <f t="shared" si="8"/>
        <v>0</v>
      </c>
      <c r="O21" s="192">
        <f t="shared" si="1"/>
        <v>0</v>
      </c>
      <c r="P21" s="192">
        <f t="shared" si="2"/>
        <v>0</v>
      </c>
      <c r="Q21" s="192">
        <f t="shared" si="3"/>
        <v>52</v>
      </c>
      <c r="R21" s="192"/>
      <c r="S21" s="511"/>
      <c r="T21" s="195" t="str">
        <f>+DEFINITIVO!T41</f>
        <v>ESTRATEGIA GEL - VIGENCIA 2017</v>
      </c>
      <c r="U21" s="511">
        <f t="shared" si="4"/>
        <v>0</v>
      </c>
      <c r="V21" s="384">
        <f t="shared" ca="1" si="5"/>
        <v>1</v>
      </c>
      <c r="W21" s="511" t="str">
        <f t="shared" ca="1" si="6"/>
        <v>EN TERMINO</v>
      </c>
      <c r="X21" s="511" t="str">
        <f t="shared" ca="1" si="7"/>
        <v>EN TERMINO</v>
      </c>
    </row>
    <row r="22" spans="1:24" s="31" customFormat="1" ht="283.5" customHeight="1">
      <c r="A22" s="512">
        <v>20</v>
      </c>
      <c r="B22" s="398" t="s">
        <v>1724</v>
      </c>
      <c r="C22" s="509" t="s">
        <v>1508</v>
      </c>
      <c r="D22" s="509" t="s">
        <v>1649</v>
      </c>
      <c r="E22" s="527" t="s">
        <v>1693</v>
      </c>
      <c r="F22" s="509" t="s">
        <v>1694</v>
      </c>
      <c r="G22" s="528" t="s">
        <v>1689</v>
      </c>
      <c r="H22" s="190">
        <v>3</v>
      </c>
      <c r="I22" s="191">
        <f>+DEFINITIVO!I42</f>
        <v>43302</v>
      </c>
      <c r="J22" s="191">
        <f>+DEFINITIVO!J42</f>
        <v>43666</v>
      </c>
      <c r="K22" s="192">
        <f t="shared" si="0"/>
        <v>52</v>
      </c>
      <c r="L22" s="341" t="s">
        <v>1658</v>
      </c>
      <c r="M22" s="511">
        <f>+DEFINITIVO!M42</f>
        <v>0</v>
      </c>
      <c r="N22" s="194">
        <f t="shared" si="8"/>
        <v>0</v>
      </c>
      <c r="O22" s="192">
        <f t="shared" si="1"/>
        <v>0</v>
      </c>
      <c r="P22" s="192">
        <f t="shared" si="2"/>
        <v>0</v>
      </c>
      <c r="Q22" s="192">
        <f t="shared" si="3"/>
        <v>52</v>
      </c>
      <c r="R22" s="192"/>
      <c r="S22" s="511"/>
      <c r="T22" s="195" t="str">
        <f>+DEFINITIVO!T42</f>
        <v>ESTRATEGIA GEL - VIGENCIA 2017</v>
      </c>
      <c r="U22" s="511">
        <f t="shared" si="4"/>
        <v>0</v>
      </c>
      <c r="V22" s="384">
        <f t="shared" ca="1" si="5"/>
        <v>1</v>
      </c>
      <c r="W22" s="511" t="str">
        <f t="shared" ca="1" si="6"/>
        <v>EN TERMINO</v>
      </c>
      <c r="X22" s="511" t="str">
        <f t="shared" ca="1" si="7"/>
        <v>EN TERMINO</v>
      </c>
    </row>
    <row r="23" spans="1:24">
      <c r="A23" s="197" t="s">
        <v>1771</v>
      </c>
      <c r="B23" s="197"/>
      <c r="C23" s="198"/>
      <c r="D23" s="197"/>
      <c r="E23" s="197"/>
      <c r="F23" s="199"/>
      <c r="G23" s="199"/>
      <c r="H23" s="199"/>
      <c r="I23" s="200"/>
      <c r="J23" s="200"/>
      <c r="K23" s="201"/>
      <c r="L23" s="202"/>
      <c r="M23" s="202"/>
      <c r="N23" s="203"/>
      <c r="O23" s="201"/>
      <c r="P23" s="201"/>
      <c r="Q23" s="201"/>
      <c r="R23" s="202"/>
      <c r="S23" s="202"/>
      <c r="T23" s="202"/>
      <c r="U23" s="202"/>
      <c r="V23" s="202"/>
      <c r="W23" s="401"/>
      <c r="X23" s="402"/>
    </row>
    <row r="24" spans="1:24" ht="127.5">
      <c r="A24" s="849">
        <v>17</v>
      </c>
      <c r="B24" s="850" t="s">
        <v>1788</v>
      </c>
      <c r="C24" s="849" t="s">
        <v>360</v>
      </c>
      <c r="D24" s="850" t="s">
        <v>1593</v>
      </c>
      <c r="E24" s="850" t="s">
        <v>1594</v>
      </c>
      <c r="F24" s="454" t="s">
        <v>1595</v>
      </c>
      <c r="G24" s="455" t="s">
        <v>207</v>
      </c>
      <c r="H24" s="456">
        <v>1</v>
      </c>
      <c r="I24" s="443">
        <f>DEFINITIVO!I82</f>
        <v>43282</v>
      </c>
      <c r="J24" s="443">
        <f>DEFINITIVO!J82</f>
        <v>43465</v>
      </c>
      <c r="K24" s="419">
        <f t="shared" ref="K24:K32" si="9">(+J24-I24)/7</f>
        <v>26.142857142857142</v>
      </c>
      <c r="L24" s="428" t="s">
        <v>566</v>
      </c>
      <c r="M24" s="420">
        <f>DEFINITIVO!M82</f>
        <v>1</v>
      </c>
      <c r="N24" s="421">
        <f t="shared" ref="N24:N32" si="10">IF(M24/H24&gt;1,1,+M24/H24)</f>
        <v>1</v>
      </c>
      <c r="O24" s="419">
        <f t="shared" ref="O24:O32" si="11">+K24*N24</f>
        <v>26.142857142857142</v>
      </c>
      <c r="P24" s="419" t="e">
        <f>IF(J24&lt;=#REF!,O24,0)</f>
        <v>#REF!</v>
      </c>
      <c r="Q24" s="419" t="e">
        <f>IF(#REF!&gt;=J24,K24,0)</f>
        <v>#REF!</v>
      </c>
      <c r="R24" s="457"/>
      <c r="S24" s="458"/>
      <c r="T24" s="371" t="str">
        <f>DEFINITIVO!T82</f>
        <v>VIGENCIA 2017 AUD FINANCIERA
Se requirión con 20183270191183 al Grupo de  Contratos para que en los contratos donde se celebren convenios se incluya una cláusula que obligue a la entidad receptora de los recursos a que presente un informe trimestral</v>
      </c>
      <c r="U24" s="420">
        <f t="shared" ref="U24:U32" si="12">IF(N24=100%,2,0)</f>
        <v>2</v>
      </c>
      <c r="V24" s="423">
        <f t="shared" ref="V24:V32" ca="1" si="13">IF(J24&lt;$T$2,0,1)</f>
        <v>0</v>
      </c>
      <c r="W24" s="420" t="str">
        <f t="shared" ref="W24:W32" ca="1" si="14">IF(U24+V24&gt;1,"CUMPLIDA",IF(V24=1,"EN TERMINO","VENCIDA"))</f>
        <v>CUMPLIDA</v>
      </c>
      <c r="X24" s="848" t="str">
        <f ca="1">IF(W24&amp;W25&amp;W26="CUMPLIDA","CUMPLIDA",IF(OR(W24="VENCIDA",W25="VENCIDA",W26="VENCIDA"),"VENCIDA",IF(U24+U25+U26=6,"CUMPLIDA","EN TERMINO")))</f>
        <v>CUMPLIDA</v>
      </c>
    </row>
    <row r="25" spans="1:24" ht="66" customHeight="1">
      <c r="A25" s="849"/>
      <c r="B25" s="850"/>
      <c r="C25" s="849"/>
      <c r="D25" s="850"/>
      <c r="E25" s="850"/>
      <c r="F25" s="454" t="s">
        <v>1596</v>
      </c>
      <c r="G25" s="455" t="s">
        <v>948</v>
      </c>
      <c r="H25" s="456">
        <v>4</v>
      </c>
      <c r="I25" s="443">
        <f>DEFINITIVO!I83</f>
        <v>43282</v>
      </c>
      <c r="J25" s="443">
        <f>DEFINITIVO!J83</f>
        <v>43646</v>
      </c>
      <c r="K25" s="419">
        <f t="shared" si="9"/>
        <v>52</v>
      </c>
      <c r="L25" s="505" t="s">
        <v>1597</v>
      </c>
      <c r="M25" s="420">
        <f>DEFINITIVO!M83</f>
        <v>4</v>
      </c>
      <c r="N25" s="421">
        <f t="shared" si="10"/>
        <v>1</v>
      </c>
      <c r="O25" s="419">
        <f t="shared" si="11"/>
        <v>52</v>
      </c>
      <c r="P25" s="419" t="e">
        <f>IF(J25&lt;=#REF!,O25,0)</f>
        <v>#REF!</v>
      </c>
      <c r="Q25" s="419" t="e">
        <f>IF(#REF!&gt;=J25,K25,0)</f>
        <v>#REF!</v>
      </c>
      <c r="R25" s="457"/>
      <c r="S25" s="458"/>
      <c r="T25" s="371" t="str">
        <f>DEFINITIVO!T83</f>
        <v>VIGENCIA 2017 AUD FINANCIERA
Informes de legalización de los recursos con el convenio 216139  con  FONADE, por valor de $375 millones.
Oficios 20173210749882 -FONADE Ejecución, 20173210813472 -FONADE Ejecución, 20183210053992 -Of. FONADE, 20183210587702 -FONADE Devol.recursos.</v>
      </c>
      <c r="U25" s="420">
        <f t="shared" si="12"/>
        <v>2</v>
      </c>
      <c r="V25" s="423">
        <f t="shared" ca="1" si="13"/>
        <v>1</v>
      </c>
      <c r="W25" s="420" t="str">
        <f t="shared" ca="1" si="14"/>
        <v>CUMPLIDA</v>
      </c>
      <c r="X25" s="848"/>
    </row>
    <row r="26" spans="1:24" ht="55.5" customHeight="1">
      <c r="A26" s="849"/>
      <c r="B26" s="850"/>
      <c r="C26" s="849"/>
      <c r="D26" s="850"/>
      <c r="E26" s="850"/>
      <c r="F26" s="454" t="s">
        <v>1598</v>
      </c>
      <c r="G26" s="455" t="s">
        <v>1536</v>
      </c>
      <c r="H26" s="459">
        <v>1</v>
      </c>
      <c r="I26" s="443">
        <f>DEFINITIVO!I84</f>
        <v>43282</v>
      </c>
      <c r="J26" s="443">
        <f>DEFINITIVO!J84</f>
        <v>43646</v>
      </c>
      <c r="K26" s="419">
        <f t="shared" si="9"/>
        <v>52</v>
      </c>
      <c r="L26" s="428" t="s">
        <v>566</v>
      </c>
      <c r="M26" s="420">
        <f>DEFINITIVO!M84</f>
        <v>1</v>
      </c>
      <c r="N26" s="421">
        <f t="shared" si="10"/>
        <v>1</v>
      </c>
      <c r="O26" s="419">
        <f t="shared" si="11"/>
        <v>52</v>
      </c>
      <c r="P26" s="419" t="e">
        <f>IF(J26&lt;=#REF!,O26,0)</f>
        <v>#REF!</v>
      </c>
      <c r="Q26" s="419" t="e">
        <f>IF(#REF!&gt;=J26,K26,0)</f>
        <v>#REF!</v>
      </c>
      <c r="R26" s="457"/>
      <c r="S26" s="458"/>
      <c r="T26" s="371" t="str">
        <f>DEFINITIVO!T84</f>
        <v>VIGENCIA 2017 AUD FINANCIERA
Se realizaron los registros contables correspondientes,
ER009 -Manual</v>
      </c>
      <c r="U26" s="420">
        <f t="shared" si="12"/>
        <v>2</v>
      </c>
      <c r="V26" s="423">
        <f t="shared" ca="1" si="13"/>
        <v>1</v>
      </c>
      <c r="W26" s="420" t="str">
        <f t="shared" ca="1" si="14"/>
        <v>CUMPLIDA</v>
      </c>
      <c r="X26" s="848"/>
    </row>
    <row r="27" spans="1:24" ht="127.5">
      <c r="A27" s="849">
        <v>23</v>
      </c>
      <c r="B27" s="850" t="s">
        <v>1794</v>
      </c>
      <c r="C27" s="853" t="s">
        <v>360</v>
      </c>
      <c r="D27" s="850" t="s">
        <v>1593</v>
      </c>
      <c r="E27" s="850" t="s">
        <v>1594</v>
      </c>
      <c r="F27" s="454" t="s">
        <v>1595</v>
      </c>
      <c r="G27" s="455" t="s">
        <v>207</v>
      </c>
      <c r="H27" s="456">
        <v>1</v>
      </c>
      <c r="I27" s="443">
        <f>DEFINITIVO!I96</f>
        <v>43282</v>
      </c>
      <c r="J27" s="443">
        <f>DEFINITIVO!J96</f>
        <v>43465</v>
      </c>
      <c r="K27" s="419">
        <f t="shared" si="9"/>
        <v>26.142857142857142</v>
      </c>
      <c r="L27" s="428" t="s">
        <v>566</v>
      </c>
      <c r="M27" s="420">
        <f>DEFINITIVO!M96</f>
        <v>1</v>
      </c>
      <c r="N27" s="421">
        <f t="shared" si="10"/>
        <v>1</v>
      </c>
      <c r="O27" s="419">
        <f t="shared" si="11"/>
        <v>26.142857142857142</v>
      </c>
      <c r="P27" s="419" t="e">
        <f>IF(J27&lt;=#REF!,O27,0)</f>
        <v>#REF!</v>
      </c>
      <c r="Q27" s="419" t="e">
        <f>IF(#REF!&gt;=J27,K27,0)</f>
        <v>#REF!</v>
      </c>
      <c r="R27" s="457"/>
      <c r="S27" s="458"/>
      <c r="T27" s="371" t="str">
        <f>DEFINITIVO!T96</f>
        <v>VIGENCIA 2017 AUD FINANCIERA
Se requirión con 20183270191183 al Grupo de  Contratos para que en los contratos donde se celebren convenios se incluya una cláusula que obligue a la entidad receptora de los recursos a que presente un informe trimestral</v>
      </c>
      <c r="U27" s="420">
        <f t="shared" si="12"/>
        <v>2</v>
      </c>
      <c r="V27" s="423">
        <f t="shared" ca="1" si="13"/>
        <v>0</v>
      </c>
      <c r="W27" s="420" t="str">
        <f t="shared" ca="1" si="14"/>
        <v>CUMPLIDA</v>
      </c>
      <c r="X27" s="848" t="str">
        <f ca="1">IF(W27&amp;W28&amp;W29="CUMPLIDA","CUMPLIDA",IF(OR(W27="VENCIDA",W28="VENCIDA",W29="VENCIDA"),"VENCIDA",IF(U27+U28+U29=6,"CUMPLIDA","EN TERMINO")))</f>
        <v>EN TERMINO</v>
      </c>
    </row>
    <row r="28" spans="1:24" ht="54" customHeight="1">
      <c r="A28" s="849"/>
      <c r="B28" s="850"/>
      <c r="C28" s="853"/>
      <c r="D28" s="850"/>
      <c r="E28" s="850"/>
      <c r="F28" s="454" t="s">
        <v>1596</v>
      </c>
      <c r="G28" s="455" t="s">
        <v>948</v>
      </c>
      <c r="H28" s="456">
        <v>4</v>
      </c>
      <c r="I28" s="443">
        <f>DEFINITIVO!I97</f>
        <v>43282</v>
      </c>
      <c r="J28" s="443">
        <f>DEFINITIVO!J97</f>
        <v>43646</v>
      </c>
      <c r="K28" s="419">
        <f t="shared" si="9"/>
        <v>52</v>
      </c>
      <c r="L28" s="505" t="s">
        <v>1222</v>
      </c>
      <c r="M28" s="420">
        <f>DEFINITIVO!M97</f>
        <v>2</v>
      </c>
      <c r="N28" s="421">
        <f t="shared" si="10"/>
        <v>0.5</v>
      </c>
      <c r="O28" s="419">
        <f t="shared" si="11"/>
        <v>26</v>
      </c>
      <c r="P28" s="419" t="e">
        <f>IF(J28&lt;=#REF!,O28,0)</f>
        <v>#REF!</v>
      </c>
      <c r="Q28" s="419" t="e">
        <f>IF(#REF!&gt;=J28,K28,0)</f>
        <v>#REF!</v>
      </c>
      <c r="R28" s="457"/>
      <c r="S28" s="458"/>
      <c r="T28" s="371" t="str">
        <f>DEFINITIVO!T97</f>
        <v xml:space="preserve">VIGENCIA 2017 AUD FINANCIERA
</v>
      </c>
      <c r="U28" s="420">
        <f t="shared" si="12"/>
        <v>0</v>
      </c>
      <c r="V28" s="423">
        <f t="shared" ca="1" si="13"/>
        <v>1</v>
      </c>
      <c r="W28" s="420" t="str">
        <f t="shared" ca="1" si="14"/>
        <v>EN TERMINO</v>
      </c>
      <c r="X28" s="848"/>
    </row>
    <row r="29" spans="1:24" ht="81" customHeight="1">
      <c r="A29" s="849"/>
      <c r="B29" s="850"/>
      <c r="C29" s="853"/>
      <c r="D29" s="850"/>
      <c r="E29" s="850"/>
      <c r="F29" s="454" t="s">
        <v>1598</v>
      </c>
      <c r="G29" s="455" t="s">
        <v>1536</v>
      </c>
      <c r="H29" s="459">
        <v>1</v>
      </c>
      <c r="I29" s="443">
        <f>DEFINITIVO!I98</f>
        <v>43282</v>
      </c>
      <c r="J29" s="443">
        <f>DEFINITIVO!J98</f>
        <v>43646</v>
      </c>
      <c r="K29" s="419">
        <f t="shared" si="9"/>
        <v>52</v>
      </c>
      <c r="L29" s="428" t="s">
        <v>566</v>
      </c>
      <c r="M29" s="420">
        <f>DEFINITIVO!M98</f>
        <v>1</v>
      </c>
      <c r="N29" s="421">
        <f t="shared" si="10"/>
        <v>1</v>
      </c>
      <c r="O29" s="419">
        <f t="shared" si="11"/>
        <v>52</v>
      </c>
      <c r="P29" s="419" t="e">
        <f>IF(J29&lt;=#REF!,O29,0)</f>
        <v>#REF!</v>
      </c>
      <c r="Q29" s="419" t="e">
        <f>IF(#REF!&gt;=J29,K29,0)</f>
        <v>#REF!</v>
      </c>
      <c r="R29" s="457"/>
      <c r="S29" s="458"/>
      <c r="T29" s="371" t="str">
        <f>DEFINITIVO!T98</f>
        <v>VIGENCIA 2017 AUD FINANCIERA
Se hicieron los registros acorde con la información reportada por la misional</v>
      </c>
      <c r="U29" s="420">
        <f t="shared" si="12"/>
        <v>2</v>
      </c>
      <c r="V29" s="423">
        <f t="shared" ca="1" si="13"/>
        <v>1</v>
      </c>
      <c r="W29" s="420" t="str">
        <f t="shared" ca="1" si="14"/>
        <v>CUMPLIDA</v>
      </c>
      <c r="X29" s="848"/>
    </row>
    <row r="30" spans="1:24" ht="150.75" customHeight="1">
      <c r="A30" s="849">
        <v>24</v>
      </c>
      <c r="B30" s="850" t="s">
        <v>1795</v>
      </c>
      <c r="C30" s="853" t="s">
        <v>360</v>
      </c>
      <c r="D30" s="850" t="s">
        <v>1593</v>
      </c>
      <c r="E30" s="850" t="s">
        <v>1594</v>
      </c>
      <c r="F30" s="454" t="s">
        <v>1595</v>
      </c>
      <c r="G30" s="455" t="s">
        <v>207</v>
      </c>
      <c r="H30" s="456">
        <v>1</v>
      </c>
      <c r="I30" s="443">
        <f>DEFINITIVO!I99</f>
        <v>43282</v>
      </c>
      <c r="J30" s="443">
        <f>DEFINITIVO!J99</f>
        <v>43465</v>
      </c>
      <c r="K30" s="419">
        <f t="shared" si="9"/>
        <v>26.142857142857142</v>
      </c>
      <c r="L30" s="428" t="s">
        <v>566</v>
      </c>
      <c r="M30" s="420">
        <f>DEFINITIVO!M99</f>
        <v>1</v>
      </c>
      <c r="N30" s="421">
        <f t="shared" si="10"/>
        <v>1</v>
      </c>
      <c r="O30" s="419">
        <f t="shared" si="11"/>
        <v>26.142857142857142</v>
      </c>
      <c r="P30" s="419" t="e">
        <f>IF(J30&lt;=#REF!,O30,0)</f>
        <v>#REF!</v>
      </c>
      <c r="Q30" s="419" t="e">
        <f>IF(#REF!&gt;=J30,K30,0)</f>
        <v>#REF!</v>
      </c>
      <c r="R30" s="457"/>
      <c r="S30" s="458"/>
      <c r="T30" s="371" t="str">
        <f>DEFINITIVO!T99</f>
        <v>VIGENCIA 2017 AUD FINANCIERA
Se requirión con 20183270191183 al Grupo de  Contratos para que en los contratos donde se celebren convenios se incluya una cláusula que obligue a la entidad receptora de los recursos a que presente un informe trimestral</v>
      </c>
      <c r="U30" s="420">
        <f t="shared" si="12"/>
        <v>2</v>
      </c>
      <c r="V30" s="423">
        <f t="shared" ca="1" si="13"/>
        <v>0</v>
      </c>
      <c r="W30" s="420" t="str">
        <f t="shared" ca="1" si="14"/>
        <v>CUMPLIDA</v>
      </c>
      <c r="X30" s="848" t="str">
        <f ca="1">IF(W30&amp;W31&amp;W32="CUMPLIDA","CUMPLIDA",IF(OR(W30="VENCIDA",W31="VENCIDA",W32="VENCIDA"),"VENCIDA",IF(U30+U31+U32=6,"CUMPLIDA","EN TERMINO")))</f>
        <v>EN TERMINO</v>
      </c>
    </row>
    <row r="31" spans="1:24" ht="67.5" customHeight="1">
      <c r="A31" s="849"/>
      <c r="B31" s="850"/>
      <c r="C31" s="853"/>
      <c r="D31" s="850"/>
      <c r="E31" s="850"/>
      <c r="F31" s="454" t="s">
        <v>1596</v>
      </c>
      <c r="G31" s="455" t="s">
        <v>948</v>
      </c>
      <c r="H31" s="456">
        <v>4</v>
      </c>
      <c r="I31" s="443">
        <f>DEFINITIVO!I100</f>
        <v>43282</v>
      </c>
      <c r="J31" s="443">
        <f>DEFINITIVO!J100</f>
        <v>43646</v>
      </c>
      <c r="K31" s="419">
        <f t="shared" si="9"/>
        <v>52</v>
      </c>
      <c r="L31" s="505" t="s">
        <v>1222</v>
      </c>
      <c r="M31" s="420">
        <f>DEFINITIVO!M100</f>
        <v>2</v>
      </c>
      <c r="N31" s="421">
        <f t="shared" si="10"/>
        <v>0.5</v>
      </c>
      <c r="O31" s="419">
        <f t="shared" si="11"/>
        <v>26</v>
      </c>
      <c r="P31" s="419" t="e">
        <f>IF(J31&lt;=#REF!,O31,0)</f>
        <v>#REF!</v>
      </c>
      <c r="Q31" s="419" t="e">
        <f>IF(#REF!&gt;=J31,K31,0)</f>
        <v>#REF!</v>
      </c>
      <c r="R31" s="457"/>
      <c r="S31" s="458"/>
      <c r="T31" s="371" t="str">
        <f>DEFINITIVO!T100</f>
        <v xml:space="preserve">VIGENCIA 2017 AUD FINANCIERA
</v>
      </c>
      <c r="U31" s="420">
        <f t="shared" si="12"/>
        <v>0</v>
      </c>
      <c r="V31" s="423">
        <f t="shared" ca="1" si="13"/>
        <v>1</v>
      </c>
      <c r="W31" s="420" t="str">
        <f t="shared" ca="1" si="14"/>
        <v>EN TERMINO</v>
      </c>
      <c r="X31" s="848"/>
    </row>
    <row r="32" spans="1:24" ht="64.5" customHeight="1">
      <c r="A32" s="849"/>
      <c r="B32" s="850"/>
      <c r="C32" s="853"/>
      <c r="D32" s="850"/>
      <c r="E32" s="850"/>
      <c r="F32" s="454" t="s">
        <v>1598</v>
      </c>
      <c r="G32" s="455" t="s">
        <v>1536</v>
      </c>
      <c r="H32" s="459">
        <v>1</v>
      </c>
      <c r="I32" s="443">
        <f>DEFINITIVO!I101</f>
        <v>43282</v>
      </c>
      <c r="J32" s="443">
        <f>DEFINITIVO!J101</f>
        <v>43646</v>
      </c>
      <c r="K32" s="419">
        <f t="shared" si="9"/>
        <v>52</v>
      </c>
      <c r="L32" s="428" t="s">
        <v>566</v>
      </c>
      <c r="M32" s="420">
        <f>DEFINITIVO!M101</f>
        <v>1</v>
      </c>
      <c r="N32" s="421">
        <f t="shared" si="10"/>
        <v>1</v>
      </c>
      <c r="O32" s="419">
        <f t="shared" si="11"/>
        <v>52</v>
      </c>
      <c r="P32" s="419" t="e">
        <f>IF(J32&lt;=#REF!,O32,0)</f>
        <v>#REF!</v>
      </c>
      <c r="Q32" s="419" t="e">
        <f>IF(#REF!&gt;=J32,K32,0)</f>
        <v>#REF!</v>
      </c>
      <c r="R32" s="458"/>
      <c r="S32" s="458"/>
      <c r="T32" s="371" t="str">
        <f>DEFINITIVO!T101</f>
        <v xml:space="preserve">VIGENCIA 2017 AUD FINANCIERA
Mediante correo electrónico se envió copia del convenio 422/2017 a la contadora del Municipio de Cumaribo, para que nos informara la razón del no reporte del mismo, en las Operaciones Reciprocas, sin obtener respuesta. Se envía nuevamente correo a la Contadora solicitando el acta de liquidación del Convenio, en vista que continua el no reporte en la Operaciones Reciprocas durante el 2018.  El 21 diciembre de 2018 después de conversación telefónica con la Contadora Jenny Fabiola Carmona, nos envía correo respuesta disculpándose por “la información errada y el incumplimiento del registro del Convenio en las Operaciones Reciprocas”, informando que este será reportado en el último trimestre de 2018. 
</v>
      </c>
      <c r="U32" s="420">
        <f t="shared" si="12"/>
        <v>2</v>
      </c>
      <c r="V32" s="423">
        <f t="shared" ca="1" si="13"/>
        <v>1</v>
      </c>
      <c r="W32" s="420" t="str">
        <f t="shared" ca="1" si="14"/>
        <v>CUMPLIDA</v>
      </c>
      <c r="X32" s="848"/>
    </row>
    <row r="33" spans="1:24">
      <c r="A33" s="68" t="s">
        <v>694</v>
      </c>
      <c r="B33" s="68"/>
      <c r="C33" s="69"/>
      <c r="D33" s="68"/>
      <c r="E33" s="68"/>
      <c r="F33" s="70"/>
      <c r="G33" s="70"/>
      <c r="H33" s="70"/>
      <c r="I33" s="71"/>
      <c r="J33" s="71"/>
      <c r="K33" s="72"/>
      <c r="L33" s="73"/>
      <c r="M33" s="73"/>
      <c r="N33" s="74"/>
      <c r="O33" s="72"/>
      <c r="P33" s="72"/>
      <c r="Q33" s="72"/>
      <c r="R33" s="73"/>
      <c r="S33" s="73"/>
      <c r="T33" s="73"/>
      <c r="U33" s="73"/>
      <c r="V33" s="73"/>
      <c r="W33" s="73"/>
      <c r="X33" s="75"/>
    </row>
    <row r="34" spans="1:24" ht="84" customHeight="1">
      <c r="A34" s="928">
        <v>9</v>
      </c>
      <c r="B34" s="862" t="s">
        <v>829</v>
      </c>
      <c r="C34" s="862" t="s">
        <v>48</v>
      </c>
      <c r="D34" s="862" t="s">
        <v>878</v>
      </c>
      <c r="E34" s="862" t="s">
        <v>830</v>
      </c>
      <c r="F34" s="130" t="s">
        <v>831</v>
      </c>
      <c r="G34" s="76" t="s">
        <v>832</v>
      </c>
      <c r="H34" s="131">
        <v>32</v>
      </c>
      <c r="I34" s="116">
        <f>DEFINITIVO!I130</f>
        <v>42993</v>
      </c>
      <c r="J34" s="116">
        <f>DEFINITIVO!J130</f>
        <v>43100</v>
      </c>
      <c r="K34" s="78">
        <f>(+J34-I34)/7</f>
        <v>15.285714285714286</v>
      </c>
      <c r="L34" s="131" t="s">
        <v>833</v>
      </c>
      <c r="M34" s="131">
        <f>DEFINITIVO!M130</f>
        <v>47</v>
      </c>
      <c r="N34" s="79">
        <f t="shared" ref="N34:N43" si="15">IF(M34/H34&gt;1,1,+M34/H34)</f>
        <v>1</v>
      </c>
      <c r="O34" s="78">
        <f t="shared" ref="O34:O43" si="16">+K34*N34</f>
        <v>15.285714285714286</v>
      </c>
      <c r="P34" s="78" t="e">
        <f>IF(J34&lt;=#REF!,O34,0)</f>
        <v>#REF!</v>
      </c>
      <c r="Q34" s="78" t="e">
        <f>IF(#REF!&gt;=J34,K34,0)</f>
        <v>#REF!</v>
      </c>
      <c r="R34" s="78"/>
      <c r="S34" s="131"/>
      <c r="T34" s="82" t="str">
        <f>DEFINITIVO!T130</f>
        <v>PLAN VIGENCIA 2016
En Julio se enviaron 19 oficios y en Septiembre se enviaron 28 para un total de 47 en el segundo semestre del año. Correo electrónico del 29-12-2017.</v>
      </c>
      <c r="U34" s="131">
        <f t="shared" ref="U34:U43" si="17">IF(N34=100%,2,0)</f>
        <v>2</v>
      </c>
      <c r="V34" s="131">
        <f t="shared" ref="V34:V43" ca="1" si="18">IF(J34&lt;$T$2,0,1)</f>
        <v>0</v>
      </c>
      <c r="W34" s="131" t="str">
        <f t="shared" ref="W34:W43" ca="1" si="19">IF(U34+V34&gt;1,"CUMPLIDA",IF(V34=1,"EN TERMINO","VENCIDA"))</f>
        <v>CUMPLIDA</v>
      </c>
      <c r="X34" s="883" t="str">
        <f ca="1">IF(W34&amp;W35&amp;W36&amp;W37="CUMPLIDA","CUMPLIDA",IF(OR(W34="VENCIDA",W35="VENCIDA",W36="VENCIDA",W37="VENCIDA"),"VENCIDA",IF(U34+U35+U36+U37=8,"CUMPLIDA","EN TERMINO")))</f>
        <v>CUMPLIDA</v>
      </c>
    </row>
    <row r="35" spans="1:24" ht="240">
      <c r="A35" s="929"/>
      <c r="B35" s="926"/>
      <c r="C35" s="926"/>
      <c r="D35" s="926"/>
      <c r="E35" s="926"/>
      <c r="F35" s="130" t="s">
        <v>834</v>
      </c>
      <c r="G35" s="76" t="s">
        <v>835</v>
      </c>
      <c r="H35" s="131">
        <v>32</v>
      </c>
      <c r="I35" s="116">
        <f>DEFINITIVO!I131</f>
        <v>42993</v>
      </c>
      <c r="J35" s="116">
        <f>DEFINITIVO!J131</f>
        <v>43312</v>
      </c>
      <c r="K35" s="78">
        <f t="shared" ref="K35:K43" si="20">(+J35-I35)/7</f>
        <v>45.571428571428569</v>
      </c>
      <c r="L35" s="131" t="s">
        <v>833</v>
      </c>
      <c r="M35" s="164">
        <f>DEFINITIVO!M131</f>
        <v>32</v>
      </c>
      <c r="N35" s="79">
        <f t="shared" si="15"/>
        <v>1</v>
      </c>
      <c r="O35" s="78">
        <f t="shared" si="16"/>
        <v>45.571428571428569</v>
      </c>
      <c r="P35" s="78" t="e">
        <f>IF(J35&lt;=#REF!,O35,0)</f>
        <v>#REF!</v>
      </c>
      <c r="Q35" s="78" t="e">
        <f>IF(#REF!&gt;=J35,K35,0)</f>
        <v>#REF!</v>
      </c>
      <c r="R35" s="78"/>
      <c r="S35" s="131"/>
      <c r="T35" s="506" t="str">
        <f>DEFINITIVO!T131</f>
        <v>PLAN VIGENCIA 2016
Se actualizaron 21 matrices se seguimiento con la información suministrada por el Grupo de Regalias, los restantes 11 departamentos no registraron contratos de regalias para el periodo de vigencia del PVD
Se incluyó información de contratos departamentales reportados en el SECOP de 20 departamentos, de los restantes 12 departamentos no se registraron contratos en la consulta.
Se revisó por departametno el listado de los proyectos aprobados por el SGR, en cada una de la matrices de seguimiento por departametno se incluyen los proyectos identificados que hacen parte de las vias priorrizadas en los PVD y que fueron aprobados recursos para su intervencion</v>
      </c>
      <c r="U35" s="131">
        <f t="shared" si="17"/>
        <v>2</v>
      </c>
      <c r="V35" s="131">
        <f t="shared" ca="1" si="18"/>
        <v>0</v>
      </c>
      <c r="W35" s="131" t="str">
        <f t="shared" ca="1" si="19"/>
        <v>CUMPLIDA</v>
      </c>
      <c r="X35" s="884"/>
    </row>
    <row r="36" spans="1:24" ht="204">
      <c r="A36" s="929"/>
      <c r="B36" s="926"/>
      <c r="C36" s="926"/>
      <c r="D36" s="926"/>
      <c r="E36" s="926"/>
      <c r="F36" s="128" t="s">
        <v>836</v>
      </c>
      <c r="G36" s="22" t="s">
        <v>837</v>
      </c>
      <c r="H36" s="131">
        <v>10</v>
      </c>
      <c r="I36" s="116">
        <f>DEFINITIVO!I132</f>
        <v>42979</v>
      </c>
      <c r="J36" s="116">
        <f>DEFINITIVO!J132</f>
        <v>43373</v>
      </c>
      <c r="K36" s="78">
        <f t="shared" si="20"/>
        <v>56.285714285714285</v>
      </c>
      <c r="L36" s="131" t="s">
        <v>833</v>
      </c>
      <c r="M36" s="164">
        <f>DEFINITIVO!M132</f>
        <v>10</v>
      </c>
      <c r="N36" s="79">
        <f t="shared" si="15"/>
        <v>1</v>
      </c>
      <c r="O36" s="78">
        <f t="shared" si="16"/>
        <v>56.285714285714285</v>
      </c>
      <c r="P36" s="78" t="e">
        <f>IF(J36&lt;=#REF!,O36,0)</f>
        <v>#REF!</v>
      </c>
      <c r="Q36" s="78" t="e">
        <f>IF(#REF!&gt;=J36,K36,0)</f>
        <v>#REF!</v>
      </c>
      <c r="R36" s="78"/>
      <c r="S36" s="131"/>
      <c r="T36" s="82" t="str">
        <f>DEFINITIVO!T132</f>
        <v xml:space="preserve">PLAN VIGENCIA 2016
La visita al Deparatmento de Quindío se realizó el 9 y 10 de octubre
Se han realizado 9 visitas así:
Antioquia-Caldas - Guainía - Nariño - Risaralda - Tolima - Valle - Vichada - Casanare.
La visita a Quindío, por motivos de agenda se realizará la segunda semana de octubre.
Se hicieron 7 visitas.
Caldas nov-2017, Guainia oct-2017, Risaralda oct-2017, Tolima oct-2017,  Vichada oct-2017, Nariño feb-2018,  Antiioquia may-2018
</v>
      </c>
      <c r="U36" s="131">
        <f t="shared" si="17"/>
        <v>2</v>
      </c>
      <c r="V36" s="131">
        <f t="shared" ca="1" si="18"/>
        <v>0</v>
      </c>
      <c r="W36" s="131" t="str">
        <f t="shared" ca="1" si="19"/>
        <v>CUMPLIDA</v>
      </c>
      <c r="X36" s="884"/>
    </row>
    <row r="37" spans="1:24" ht="144">
      <c r="A37" s="930"/>
      <c r="B37" s="927"/>
      <c r="C37" s="927"/>
      <c r="D37" s="927"/>
      <c r="E37" s="927"/>
      <c r="F37" s="130" t="s">
        <v>838</v>
      </c>
      <c r="G37" s="76" t="s">
        <v>839</v>
      </c>
      <c r="H37" s="131">
        <v>1</v>
      </c>
      <c r="I37" s="116">
        <f>DEFINITIVO!I133</f>
        <v>43009</v>
      </c>
      <c r="J37" s="116">
        <f>DEFINITIVO!J133</f>
        <v>43312</v>
      </c>
      <c r="K37" s="78">
        <f t="shared" si="20"/>
        <v>43.285714285714285</v>
      </c>
      <c r="L37" s="131" t="s">
        <v>833</v>
      </c>
      <c r="M37" s="164">
        <f>DEFINITIVO!M133</f>
        <v>1</v>
      </c>
      <c r="N37" s="79">
        <f t="shared" si="15"/>
        <v>1</v>
      </c>
      <c r="O37" s="78">
        <f t="shared" si="16"/>
        <v>43.285714285714285</v>
      </c>
      <c r="P37" s="78" t="e">
        <f>IF(J37&lt;=#REF!,O37,0)</f>
        <v>#REF!</v>
      </c>
      <c r="Q37" s="78" t="e">
        <f>IF(#REF!&gt;=J37,K37,0)</f>
        <v>#REF!</v>
      </c>
      <c r="R37" s="78"/>
      <c r="S37" s="131"/>
      <c r="T37" s="82" t="str">
        <f>DEFINITIVO!T133</f>
        <v>PLAN VIGENCIA 2016
Se creó la carpeta donde se cargaron todos los soportes.
A la carpeta se puede acceder por el siguiente vinculo: https://mintransporte-my.sharepoint.com/personal/nrivera_mintransporte_gov_co/Documents/INFORMACION%20MISIONAL/PLAN%20VIAL%20DEPARTAMENTAL/Hallazgo%209%20-%202016?csf=1&amp;e=61520c52f08643b3b3d0b2881502f72d</v>
      </c>
      <c r="U37" s="131">
        <f t="shared" si="17"/>
        <v>2</v>
      </c>
      <c r="V37" s="131">
        <f t="shared" ca="1" si="18"/>
        <v>0</v>
      </c>
      <c r="W37" s="131" t="str">
        <f t="shared" ca="1" si="19"/>
        <v>CUMPLIDA</v>
      </c>
      <c r="X37" s="885"/>
    </row>
    <row r="38" spans="1:24" ht="96">
      <c r="A38" s="928">
        <v>10</v>
      </c>
      <c r="B38" s="862" t="s">
        <v>840</v>
      </c>
      <c r="C38" s="862" t="s">
        <v>48</v>
      </c>
      <c r="D38" s="862" t="s">
        <v>841</v>
      </c>
      <c r="E38" s="862" t="s">
        <v>842</v>
      </c>
      <c r="F38" s="130" t="s">
        <v>843</v>
      </c>
      <c r="G38" s="76" t="s">
        <v>844</v>
      </c>
      <c r="H38" s="131">
        <v>11</v>
      </c>
      <c r="I38" s="116">
        <f>DEFINITIVO!I134</f>
        <v>42993</v>
      </c>
      <c r="J38" s="116">
        <f>DEFINITIVO!J134</f>
        <v>43100</v>
      </c>
      <c r="K38" s="78">
        <f t="shared" si="20"/>
        <v>15.285714285714286</v>
      </c>
      <c r="L38" s="131" t="s">
        <v>833</v>
      </c>
      <c r="M38" s="164">
        <f>DEFINITIVO!M134</f>
        <v>11</v>
      </c>
      <c r="N38" s="79">
        <f t="shared" si="15"/>
        <v>1</v>
      </c>
      <c r="O38" s="78">
        <f t="shared" si="16"/>
        <v>15.285714285714286</v>
      </c>
      <c r="P38" s="78" t="e">
        <f>IF(J38&lt;=#REF!,O38,0)</f>
        <v>#REF!</v>
      </c>
      <c r="Q38" s="78" t="e">
        <f>IF(#REF!&gt;=J38,K38,0)</f>
        <v>#REF!</v>
      </c>
      <c r="R38" s="78"/>
      <c r="S38" s="131"/>
      <c r="T38" s="82" t="str">
        <f>DEFINITIVO!T134</f>
        <v>PLAN VIGENCIA 2016
Se enviaron oficios recordando la necesidad de actualizar sus PVD a 18 departamentos.
Arauca, Bolivar, Caquetá, Casanare, Cauca, Cesar, Chocó, Córdoba, Guainía, La Guajira, Huila, Meta, Nariño, Putumayo, Quindío, Santander, Sucre y Valle del Cauca</v>
      </c>
      <c r="U38" s="131">
        <f t="shared" si="17"/>
        <v>2</v>
      </c>
      <c r="V38" s="131">
        <f t="shared" ca="1" si="18"/>
        <v>0</v>
      </c>
      <c r="W38" s="131" t="str">
        <f t="shared" ca="1" si="19"/>
        <v>CUMPLIDA</v>
      </c>
      <c r="X38" s="881" t="str">
        <f ca="1">IF(W38&amp;W39&amp;W40="CUMPLIDA","CUMPLIDA",IF(OR(W38="VENCIDA",W39="VENCIDA",W40="VENCIDA"),"VENCIDA",IF(U38+U39+U40=6,"CUMPLIDA","EN TERMINO")))</f>
        <v>CUMPLIDA</v>
      </c>
    </row>
    <row r="39" spans="1:24" ht="72">
      <c r="A39" s="929"/>
      <c r="B39" s="926"/>
      <c r="C39" s="926"/>
      <c r="D39" s="926"/>
      <c r="E39" s="926"/>
      <c r="F39" s="130" t="s">
        <v>845</v>
      </c>
      <c r="G39" s="76" t="s">
        <v>846</v>
      </c>
      <c r="H39" s="131">
        <v>1</v>
      </c>
      <c r="I39" s="116">
        <f>DEFINITIVO!I135</f>
        <v>42993</v>
      </c>
      <c r="J39" s="116">
        <f>DEFINITIVO!J135</f>
        <v>43373</v>
      </c>
      <c r="K39" s="78">
        <f t="shared" si="20"/>
        <v>54.285714285714285</v>
      </c>
      <c r="L39" s="131" t="s">
        <v>833</v>
      </c>
      <c r="M39" s="164">
        <f>DEFINITIVO!M135</f>
        <v>1</v>
      </c>
      <c r="N39" s="79">
        <f t="shared" si="15"/>
        <v>1</v>
      </c>
      <c r="O39" s="78">
        <f t="shared" si="16"/>
        <v>54.285714285714285</v>
      </c>
      <c r="P39" s="78" t="e">
        <f>IF(J39&lt;=#REF!,O39,0)</f>
        <v>#REF!</v>
      </c>
      <c r="Q39" s="78" t="e">
        <f>IF(#REF!&gt;=J39,K39,0)</f>
        <v>#REF!</v>
      </c>
      <c r="R39" s="78"/>
      <c r="S39" s="131"/>
      <c r="T39" s="82" t="str">
        <f>DEFINITIVO!T135</f>
        <v>PLAN VIGENCIA 2016
Se hizo la convocatoria a 18 departamentos.
Se realizó la reunión el 1 de diciembre.
Se capacitó a 5 departamentos: Guajira, Valle del Cauca, Nariño, Cesar, Caquetá</v>
      </c>
      <c r="U39" s="131">
        <f t="shared" si="17"/>
        <v>2</v>
      </c>
      <c r="V39" s="131">
        <f t="shared" ca="1" si="18"/>
        <v>0</v>
      </c>
      <c r="W39" s="131" t="str">
        <f t="shared" ca="1" si="19"/>
        <v>CUMPLIDA</v>
      </c>
      <c r="X39" s="881"/>
    </row>
    <row r="40" spans="1:24" ht="372">
      <c r="A40" s="930"/>
      <c r="B40" s="927"/>
      <c r="C40" s="927"/>
      <c r="D40" s="927"/>
      <c r="E40" s="927"/>
      <c r="F40" s="130" t="s">
        <v>847</v>
      </c>
      <c r="G40" s="76" t="s">
        <v>848</v>
      </c>
      <c r="H40" s="84">
        <v>1</v>
      </c>
      <c r="I40" s="116">
        <f>DEFINITIVO!I136</f>
        <v>42993</v>
      </c>
      <c r="J40" s="116">
        <f>DEFINITIVO!J136</f>
        <v>43373</v>
      </c>
      <c r="K40" s="78">
        <f t="shared" si="20"/>
        <v>54.285714285714285</v>
      </c>
      <c r="L40" s="131" t="s">
        <v>833</v>
      </c>
      <c r="M40" s="164">
        <f>DEFINITIVO!M136</f>
        <v>1</v>
      </c>
      <c r="N40" s="79">
        <f t="shared" si="15"/>
        <v>1</v>
      </c>
      <c r="O40" s="78">
        <f t="shared" si="16"/>
        <v>54.285714285714285</v>
      </c>
      <c r="P40" s="78" t="e">
        <f>IF(J40&lt;=#REF!,O40,0)</f>
        <v>#REF!</v>
      </c>
      <c r="Q40" s="78" t="e">
        <f>IF(#REF!&gt;=J40,K40,0)</f>
        <v>#REF!</v>
      </c>
      <c r="R40" s="78"/>
      <c r="S40" s="131"/>
      <c r="T40" s="82" t="str">
        <f>DEFINITIVO!T136</f>
        <v>PLAN VIGENCIA 2016
'- En el año 2017, el departamento de Vichada solicitó acompañamietno para actualizar el PVD, con el apoyo tecnico del MT el mismo fue desarrollado por el departamietno y  aprobado en diciembre de 2017 con el oficio 20175000529401 
- La Region Centro Tolima solicito apoyo al MT para adelantar el PRIIT, el MT brindó apoyo tecnico y el mismo fue desarrollado por la region y aprobado por el MT en diciembre de 2017 con el oficio 20175000529911 
- El municipio de Pereira, a mediados de 2017 solicitó el apoyo tecnico para adelantar el PVM, el mismo fue apoyado tecnicamente por el MT y fue aprobado en mayo de 2018 con el oficio 20185000218371
- En noviembre de 2017, el departamento de Cauca solicitó el apoyo tecnico al MT para adelatnar la actualizacion de su PVD y 25 PVM, la capacitacion en el tema se realizó el 2 de febrero del presente año.
- El 1 de febrero el departamemto de Casanare, solicitó apoyo técnico para adelantar la actualización del PVD, la primera capacitacion fue realizada en el departametno los días 5 y 6 de marzo.
- El departametno de Santander el 19 de abril de 2018, solicitó apoyo tecnico para adelantar la actualizacion del PVD, la capacitacion fue realizada el día 3 de mayo de 2018</v>
      </c>
      <c r="U40" s="131">
        <f t="shared" si="17"/>
        <v>2</v>
      </c>
      <c r="V40" s="131">
        <f t="shared" ca="1" si="18"/>
        <v>0</v>
      </c>
      <c r="W40" s="131" t="str">
        <f t="shared" ca="1" si="19"/>
        <v>CUMPLIDA</v>
      </c>
      <c r="X40" s="881"/>
    </row>
    <row r="41" spans="1:24" ht="156">
      <c r="A41" s="928">
        <v>11</v>
      </c>
      <c r="B41" s="862" t="s">
        <v>849</v>
      </c>
      <c r="C41" s="862" t="s">
        <v>48</v>
      </c>
      <c r="D41" s="128" t="s">
        <v>850</v>
      </c>
      <c r="E41" s="128" t="s">
        <v>851</v>
      </c>
      <c r="F41" s="130" t="s">
        <v>879</v>
      </c>
      <c r="G41" s="76" t="s">
        <v>852</v>
      </c>
      <c r="H41" s="84">
        <v>1</v>
      </c>
      <c r="I41" s="116">
        <f>DEFINITIVO!I137</f>
        <v>43054</v>
      </c>
      <c r="J41" s="116">
        <f>DEFINITIVO!J137</f>
        <v>43419</v>
      </c>
      <c r="K41" s="78">
        <f t="shared" si="20"/>
        <v>52.142857142857146</v>
      </c>
      <c r="L41" s="131" t="s">
        <v>833</v>
      </c>
      <c r="M41" s="164">
        <f>DEFINITIVO!M137</f>
        <v>100</v>
      </c>
      <c r="N41" s="79">
        <f t="shared" si="15"/>
        <v>1</v>
      </c>
      <c r="O41" s="78">
        <f t="shared" si="16"/>
        <v>52.142857142857146</v>
      </c>
      <c r="P41" s="78" t="e">
        <f>IF(J41&lt;=#REF!,O41,0)</f>
        <v>#REF!</v>
      </c>
      <c r="Q41" s="78" t="e">
        <f>IF(#REF!&gt;=J41,K41,0)</f>
        <v>#REF!</v>
      </c>
      <c r="R41" s="78"/>
      <c r="S41" s="131"/>
      <c r="T41" s="82" t="str">
        <f>DEFINITIVO!T137</f>
        <v>PLAN VIGENCIA 2016
En los Convenios No798, 797 y 791 susccritos con los municipios de Puerto Rondón-Arauca, Bolívar-Valle del Cauca y Colón Putumayo, se incluyeron los caminos a ser atendidos.</v>
      </c>
      <c r="U41" s="131">
        <f t="shared" si="17"/>
        <v>2</v>
      </c>
      <c r="V41" s="131">
        <f t="shared" ca="1" si="18"/>
        <v>0</v>
      </c>
      <c r="W41" s="131" t="str">
        <f t="shared" ca="1" si="19"/>
        <v>CUMPLIDA</v>
      </c>
      <c r="X41" s="881" t="str">
        <f ca="1">IF(W41&amp;W42&amp;W43="CUMPLIDA","CUMPLIDA",IF(OR(W41="VENCIDA",W42="VENCIDA",W43="VENCIDA"),"VENCIDA",IF(U41+U42+U43=6,"CUMPLIDA","EN TERMINO")))</f>
        <v>CUMPLIDA</v>
      </c>
    </row>
    <row r="42" spans="1:24" ht="288">
      <c r="A42" s="929"/>
      <c r="B42" s="926"/>
      <c r="C42" s="926"/>
      <c r="D42" s="128" t="s">
        <v>853</v>
      </c>
      <c r="E42" s="128" t="s">
        <v>854</v>
      </c>
      <c r="F42" s="130" t="s">
        <v>855</v>
      </c>
      <c r="G42" s="76" t="s">
        <v>856</v>
      </c>
      <c r="H42" s="84">
        <v>1</v>
      </c>
      <c r="I42" s="116">
        <f>DEFINITIVO!I138</f>
        <v>43023</v>
      </c>
      <c r="J42" s="116">
        <f>DEFINITIVO!J138</f>
        <v>43388</v>
      </c>
      <c r="K42" s="78">
        <f t="shared" si="20"/>
        <v>52.142857142857146</v>
      </c>
      <c r="L42" s="131" t="s">
        <v>833</v>
      </c>
      <c r="M42" s="164">
        <f>DEFINITIVO!M138</f>
        <v>1</v>
      </c>
      <c r="N42" s="79">
        <f t="shared" si="15"/>
        <v>1</v>
      </c>
      <c r="O42" s="78">
        <f t="shared" si="16"/>
        <v>52.142857142857146</v>
      </c>
      <c r="P42" s="78" t="e">
        <f>IF(J42&lt;=#REF!,O42,0)</f>
        <v>#REF!</v>
      </c>
      <c r="Q42" s="78" t="e">
        <f>IF(#REF!&gt;=J42,K42,0)</f>
        <v>#REF!</v>
      </c>
      <c r="R42" s="78"/>
      <c r="S42" s="131"/>
      <c r="T42" s="82" t="str">
        <f>DEFINITIVO!T138</f>
        <v>PLAN VIGENCIA 2016
Previo a la suscripcion de los  Convenios No798, 797 y 791 susccritos con los municipios de Puerto Rondón-Arauca, Bolívar-Valle del Cauca y Colón Putumayo, se solicitaron las facultades otorgadas por el Concejo municipal.</v>
      </c>
      <c r="U42" s="131">
        <f t="shared" si="17"/>
        <v>2</v>
      </c>
      <c r="V42" s="131">
        <f t="shared" ca="1" si="18"/>
        <v>0</v>
      </c>
      <c r="W42" s="131" t="str">
        <f t="shared" ca="1" si="19"/>
        <v>CUMPLIDA</v>
      </c>
      <c r="X42" s="881"/>
    </row>
    <row r="43" spans="1:24" ht="228">
      <c r="A43" s="930"/>
      <c r="B43" s="927"/>
      <c r="C43" s="927"/>
      <c r="D43" s="130" t="s">
        <v>857</v>
      </c>
      <c r="E43" s="130" t="s">
        <v>858</v>
      </c>
      <c r="F43" s="130" t="s">
        <v>859</v>
      </c>
      <c r="G43" s="131" t="s">
        <v>860</v>
      </c>
      <c r="H43" s="131">
        <v>1</v>
      </c>
      <c r="I43" s="116">
        <f>DEFINITIVO!I139</f>
        <v>42993</v>
      </c>
      <c r="J43" s="116">
        <f>DEFINITIVO!J139</f>
        <v>43100</v>
      </c>
      <c r="K43" s="78">
        <f t="shared" si="20"/>
        <v>15.285714285714286</v>
      </c>
      <c r="L43" s="131" t="s">
        <v>833</v>
      </c>
      <c r="M43" s="164">
        <f>DEFINITIVO!M139</f>
        <v>1</v>
      </c>
      <c r="N43" s="79">
        <f t="shared" si="15"/>
        <v>1</v>
      </c>
      <c r="O43" s="78">
        <f t="shared" si="16"/>
        <v>15.285714285714286</v>
      </c>
      <c r="P43" s="78" t="e">
        <f>IF(J43&lt;=#REF!,O43,0)</f>
        <v>#REF!</v>
      </c>
      <c r="Q43" s="78" t="e">
        <f>IF(#REF!&gt;=J43,K43,0)</f>
        <v>#REF!</v>
      </c>
      <c r="R43" s="78"/>
      <c r="S43" s="131"/>
      <c r="T43" s="82" t="str">
        <f>DEFINITIVO!T139</f>
        <v>PLAN VIGENCIA 2016
Se actualizó y se subió el instrucivo en Daruma.</v>
      </c>
      <c r="U43" s="131">
        <f t="shared" si="17"/>
        <v>2</v>
      </c>
      <c r="V43" s="131">
        <f t="shared" ca="1" si="18"/>
        <v>0</v>
      </c>
      <c r="W43" s="131" t="str">
        <f t="shared" ca="1" si="19"/>
        <v>CUMPLIDA</v>
      </c>
      <c r="X43" s="881"/>
    </row>
    <row r="44" spans="1:24">
      <c r="A44" s="68" t="s">
        <v>366</v>
      </c>
      <c r="B44" s="68"/>
      <c r="C44" s="69"/>
      <c r="D44" s="68"/>
      <c r="E44" s="68"/>
      <c r="F44" s="70"/>
      <c r="G44" s="70"/>
      <c r="H44" s="70"/>
      <c r="I44" s="93"/>
      <c r="J44" s="93"/>
      <c r="K44" s="72"/>
      <c r="L44" s="73"/>
      <c r="M44" s="73"/>
      <c r="N44" s="74"/>
      <c r="O44" s="72"/>
      <c r="P44" s="72"/>
      <c r="Q44" s="56"/>
      <c r="R44" s="73"/>
      <c r="S44" s="73"/>
      <c r="T44" s="73"/>
      <c r="U44" s="73"/>
      <c r="V44" s="73"/>
      <c r="W44" s="73"/>
      <c r="X44" s="75"/>
    </row>
    <row r="45" spans="1:24" ht="132">
      <c r="A45" s="868">
        <v>16</v>
      </c>
      <c r="B45" s="917" t="s">
        <v>1798</v>
      </c>
      <c r="C45" s="870" t="s">
        <v>48</v>
      </c>
      <c r="D45" s="870" t="s">
        <v>423</v>
      </c>
      <c r="E45" s="862" t="s">
        <v>865</v>
      </c>
      <c r="F45" s="23" t="s">
        <v>424</v>
      </c>
      <c r="G45" s="24" t="s">
        <v>425</v>
      </c>
      <c r="H45" s="24">
        <v>1</v>
      </c>
      <c r="I45" s="77">
        <f>DEFINITIVO!I241</f>
        <v>43040</v>
      </c>
      <c r="J45" s="77">
        <f>DEFINITIVO!J241</f>
        <v>43189</v>
      </c>
      <c r="K45" s="78">
        <f t="shared" ref="K45:K59" si="21">(+J45-I45)/7</f>
        <v>21.285714285714285</v>
      </c>
      <c r="L45" s="131" t="s">
        <v>544</v>
      </c>
      <c r="M45" s="131">
        <f>DEFINITIVO!M241</f>
        <v>1</v>
      </c>
      <c r="N45" s="79">
        <f t="shared" ref="N45:N59" si="22">IF(M45/H45&gt;1,1,+M45/H45)</f>
        <v>1</v>
      </c>
      <c r="O45" s="78">
        <f t="shared" ref="O45:O59" si="23">+K45*N45</f>
        <v>21.285714285714285</v>
      </c>
      <c r="P45" s="78" t="e">
        <f>IF(J45&lt;=#REF!,O45,0)</f>
        <v>#REF!</v>
      </c>
      <c r="Q45" s="78" t="e">
        <f>IF(#REF!&gt;=J45,K45,0)</f>
        <v>#REF!</v>
      </c>
      <c r="R45" s="131"/>
      <c r="S45" s="131"/>
      <c r="T45" s="130" t="str">
        <f>DEFINITIVO!T241</f>
        <v>AUDITORIA VIGENCIA 2015
Acta de reunión con metro de Medellín 23/05/2016 para revisión y análisis del contexto de reglamentación del articulo 30 del decreto 1008  de 2015
Fue publicado en la pagina web de este Ministerio el dia 22 de septiembre de 2017 proyecto de acto administrativo  "Por la cual se reglamenta las condiciones mínimas que debe tener la infraestructura del sistema de metro ligero, tren ligero, tranvía y tren-tram”.</v>
      </c>
      <c r="U45" s="131">
        <f t="shared" ref="U45:U59" si="24">IF(N45=100%,2,0)</f>
        <v>2</v>
      </c>
      <c r="V45" s="131">
        <f t="shared" ref="V45:V59" ca="1" si="25">IF(J45&lt;$T$2,0,1)</f>
        <v>0</v>
      </c>
      <c r="W45" s="131" t="str">
        <f t="shared" ref="W45:W59" ca="1" si="26">IF(U45+V45&gt;1,"CUMPLIDA",IF(V45=1,"EN TERMINO","VENCIDA"))</f>
        <v>CUMPLIDA</v>
      </c>
      <c r="X45" s="881" t="str">
        <f ca="1">IF(W45&amp;W46="CUMPLIDA","CUMPLIDA",IF(OR(W45="VENCIDA",W46="VENCIDA"),"VENCIDA",IF(U45+U46=4,"CUMPLIDA","EN TERMINO")))</f>
        <v>CUMPLIDA</v>
      </c>
    </row>
    <row r="46" spans="1:24" ht="84">
      <c r="A46" s="876"/>
      <c r="B46" s="918"/>
      <c r="C46" s="871"/>
      <c r="D46" s="871"/>
      <c r="E46" s="927"/>
      <c r="F46" s="23" t="s">
        <v>866</v>
      </c>
      <c r="G46" s="24" t="s">
        <v>867</v>
      </c>
      <c r="H46" s="24">
        <v>1</v>
      </c>
      <c r="I46" s="77">
        <f>DEFINITIVO!I242</f>
        <v>43054</v>
      </c>
      <c r="J46" s="77">
        <f>DEFINITIVO!J242</f>
        <v>43312</v>
      </c>
      <c r="K46" s="78">
        <f t="shared" si="21"/>
        <v>36.857142857142854</v>
      </c>
      <c r="L46" s="131" t="s">
        <v>544</v>
      </c>
      <c r="M46" s="164">
        <f>DEFINITIVO!M242</f>
        <v>1</v>
      </c>
      <c r="N46" s="79">
        <f t="shared" si="22"/>
        <v>1</v>
      </c>
      <c r="O46" s="78">
        <f t="shared" si="23"/>
        <v>36.857142857142854</v>
      </c>
      <c r="P46" s="78" t="e">
        <f>IF(J46&lt;=#REF!,O46,0)</f>
        <v>#REF!</v>
      </c>
      <c r="Q46" s="78" t="e">
        <f>IF(#REF!&gt;=J46,K46,0)</f>
        <v>#REF!</v>
      </c>
      <c r="R46" s="131"/>
      <c r="S46" s="131"/>
      <c r="T46" s="163" t="str">
        <f>DEFINITIVO!T242</f>
        <v>AUDITORIA VIGENCIA 2015
Mediante Resolución numero 0006249 del 28 de diciembre de 2017  "Por la cual se reglamenta las condiciones mínimas que debe tener la infraestructura del sistema de metro ligero, tren ligero, tranvía y tren-tram”.</v>
      </c>
      <c r="U46" s="131">
        <f t="shared" si="24"/>
        <v>2</v>
      </c>
      <c r="V46" s="131">
        <f t="shared" ca="1" si="25"/>
        <v>0</v>
      </c>
      <c r="W46" s="131" t="str">
        <f t="shared" ca="1" si="26"/>
        <v>CUMPLIDA</v>
      </c>
      <c r="X46" s="881"/>
    </row>
    <row r="47" spans="1:24" ht="120">
      <c r="A47" s="868">
        <v>17</v>
      </c>
      <c r="B47" s="870" t="s">
        <v>372</v>
      </c>
      <c r="C47" s="870" t="s">
        <v>31</v>
      </c>
      <c r="D47" s="870" t="s">
        <v>426</v>
      </c>
      <c r="E47" s="80" t="s">
        <v>427</v>
      </c>
      <c r="F47" s="80" t="s">
        <v>428</v>
      </c>
      <c r="G47" s="76" t="s">
        <v>429</v>
      </c>
      <c r="H47" s="83">
        <v>1</v>
      </c>
      <c r="I47" s="77">
        <f>DEFINITIVO!I243</f>
        <v>42604</v>
      </c>
      <c r="J47" s="77">
        <f>DEFINITIVO!J243</f>
        <v>42643</v>
      </c>
      <c r="K47" s="78">
        <f t="shared" si="21"/>
        <v>5.5714285714285712</v>
      </c>
      <c r="L47" s="131" t="s">
        <v>545</v>
      </c>
      <c r="M47" s="164">
        <f>DEFINITIVO!M243</f>
        <v>1</v>
      </c>
      <c r="N47" s="79">
        <f t="shared" si="22"/>
        <v>1</v>
      </c>
      <c r="O47" s="78">
        <f t="shared" si="23"/>
        <v>5.5714285714285712</v>
      </c>
      <c r="P47" s="78" t="e">
        <f>IF(J47&lt;=#REF!,O47,0)</f>
        <v>#REF!</v>
      </c>
      <c r="Q47" s="78" t="e">
        <f>IF(#REF!&gt;=J47,K47,0)</f>
        <v>#REF!</v>
      </c>
      <c r="R47" s="131"/>
      <c r="S47" s="131"/>
      <c r="T47" s="163" t="str">
        <f>DEFINITIVO!T243</f>
        <v>AUDITORIA VIGENCIA 2015
A través del desarrollo de mesas de trabajo con el Viceministerio de Transporte, el Viceministerio de Infraestructura y la Secretaría General se  ha identificado el alcance y estado actual de los compromisos definidos en el Plan Nacional de Desarrollo - PND 2014- 2018 que son de competencia del Ministerio.</v>
      </c>
      <c r="U47" s="131">
        <f t="shared" si="24"/>
        <v>2</v>
      </c>
      <c r="V47" s="131">
        <f t="shared" ca="1" si="25"/>
        <v>0</v>
      </c>
      <c r="W47" s="131" t="str">
        <f t="shared" ca="1" si="26"/>
        <v>CUMPLIDA</v>
      </c>
      <c r="X47" s="881" t="str">
        <f ca="1">IF(W47&amp;W48&amp;W49&amp;W50&amp;W51="CUMPLIDA","CUMPLIDA",IF(OR(W47="VENCIDA",W48="VENCIDA",W49="VENCIDA",W50="VENCIDA",W51="VENCIDA"),"VENCIDA",IF(U47+U48+U49+U50+U51=10,"CUMPLIDA","EN TERMINO")))</f>
        <v>CUMPLIDA</v>
      </c>
    </row>
    <row r="48" spans="1:24" ht="324">
      <c r="A48" s="902"/>
      <c r="B48" s="874"/>
      <c r="C48" s="874"/>
      <c r="D48" s="874"/>
      <c r="E48" s="137" t="s">
        <v>430</v>
      </c>
      <c r="F48" s="137" t="s">
        <v>431</v>
      </c>
      <c r="G48" s="81" t="s">
        <v>432</v>
      </c>
      <c r="H48" s="81">
        <v>1</v>
      </c>
      <c r="I48" s="77">
        <f>DEFINITIVO!I244</f>
        <v>42604</v>
      </c>
      <c r="J48" s="77">
        <f>DEFINITIVO!J244</f>
        <v>42673</v>
      </c>
      <c r="K48" s="78">
        <f t="shared" si="21"/>
        <v>9.8571428571428577</v>
      </c>
      <c r="L48" s="131" t="s">
        <v>545</v>
      </c>
      <c r="M48" s="164">
        <f>DEFINITIVO!M244</f>
        <v>1</v>
      </c>
      <c r="N48" s="79">
        <f t="shared" si="22"/>
        <v>1</v>
      </c>
      <c r="O48" s="78">
        <f t="shared" si="23"/>
        <v>9.8571428571428577</v>
      </c>
      <c r="P48" s="78" t="e">
        <f>IF(J48&lt;=#REF!,O48,0)</f>
        <v>#REF!</v>
      </c>
      <c r="Q48" s="78" t="e">
        <f>IF(#REF!&gt;=J48,K48,0)</f>
        <v>#REF!</v>
      </c>
      <c r="R48" s="131"/>
      <c r="S48" s="131"/>
      <c r="T48" s="163" t="str">
        <f>DEFINITIVO!T244</f>
        <v>AUDITORIA VIGENCIA 2015
Como resultado de las mesas de trabajo se ha venido complementando el Plan Estratégico Institucional y formulando una primera versión del Plan de Acción Institucional 2017.  Así mismo se han identificado los procesos y dependencias responsables de su cumplimiento, se han establecido las metas e indicadores que den cuenta del cumplimiento de tales compromisos y de acuerdo al nivel de impacto y resultado se han incorporado los compromisos del PND a cargo del Ministerio en el Plan Estratégico Institucional -PEI y/o en el Plan de Acción Institucional -PAI 2017, según sea el caso.
Se continúan adelantando mesas de trabajo para definir temas puntuales y corresponsabilidades en compromisos particulares.  Concluida esta fase de construcción colectiva con las dependencias del Ministerio, la Oficina Asesora de Planeación  presentará una propuesta de actualización del PEI y formulación del PAI 2017 para validación de los directivos y posterior aprobación del Comité Institucional de Desarrollo Administrativo.</v>
      </c>
      <c r="U48" s="131">
        <f t="shared" si="24"/>
        <v>2</v>
      </c>
      <c r="V48" s="131">
        <f t="shared" ca="1" si="25"/>
        <v>0</v>
      </c>
      <c r="W48" s="131" t="str">
        <f t="shared" ca="1" si="26"/>
        <v>CUMPLIDA</v>
      </c>
      <c r="X48" s="881"/>
    </row>
    <row r="49" spans="1:24" ht="60">
      <c r="A49" s="902"/>
      <c r="B49" s="874"/>
      <c r="C49" s="874"/>
      <c r="D49" s="874"/>
      <c r="E49" s="137" t="s">
        <v>433</v>
      </c>
      <c r="F49" s="137" t="s">
        <v>434</v>
      </c>
      <c r="G49" s="81" t="s">
        <v>435</v>
      </c>
      <c r="H49" s="81">
        <v>1</v>
      </c>
      <c r="I49" s="77">
        <f>DEFINITIVO!I245</f>
        <v>42675</v>
      </c>
      <c r="J49" s="77">
        <f>DEFINITIVO!J245</f>
        <v>42765</v>
      </c>
      <c r="K49" s="78">
        <f t="shared" si="21"/>
        <v>12.857142857142858</v>
      </c>
      <c r="L49" s="131" t="s">
        <v>545</v>
      </c>
      <c r="M49" s="164">
        <f>DEFINITIVO!M245</f>
        <v>1</v>
      </c>
      <c r="N49" s="79">
        <f t="shared" si="22"/>
        <v>1</v>
      </c>
      <c r="O49" s="78">
        <f t="shared" si="23"/>
        <v>12.857142857142858</v>
      </c>
      <c r="P49" s="78" t="e">
        <f>IF(J49&lt;=#REF!,O49,0)</f>
        <v>#REF!</v>
      </c>
      <c r="Q49" s="78" t="e">
        <f>IF(#REF!&gt;=J49,K49,0)</f>
        <v>#REF!</v>
      </c>
      <c r="R49" s="131"/>
      <c r="S49" s="131"/>
      <c r="T49" s="163" t="str">
        <f>DEFINITIVO!T245</f>
        <v>AUDITORIA VIGENCIA 2015
Plan de Acción Institucional -PAI 2017 aprobado y publicado en la página web de la entidad.</v>
      </c>
      <c r="U49" s="131">
        <f t="shared" si="24"/>
        <v>2</v>
      </c>
      <c r="V49" s="131">
        <f t="shared" ca="1" si="25"/>
        <v>0</v>
      </c>
      <c r="W49" s="131" t="str">
        <f t="shared" ca="1" si="26"/>
        <v>CUMPLIDA</v>
      </c>
      <c r="X49" s="881"/>
    </row>
    <row r="50" spans="1:24" ht="60">
      <c r="A50" s="902"/>
      <c r="B50" s="874"/>
      <c r="C50" s="874"/>
      <c r="D50" s="871"/>
      <c r="E50" s="137" t="s">
        <v>436</v>
      </c>
      <c r="F50" s="137" t="s">
        <v>437</v>
      </c>
      <c r="G50" s="81" t="s">
        <v>438</v>
      </c>
      <c r="H50" s="81">
        <v>1</v>
      </c>
      <c r="I50" s="77">
        <f>DEFINITIVO!I246</f>
        <v>42750</v>
      </c>
      <c r="J50" s="77">
        <f>DEFINITIVO!J246</f>
        <v>42765</v>
      </c>
      <c r="K50" s="78">
        <f t="shared" si="21"/>
        <v>2.1428571428571428</v>
      </c>
      <c r="L50" s="131" t="s">
        <v>545</v>
      </c>
      <c r="M50" s="164">
        <f>DEFINITIVO!M246</f>
        <v>1</v>
      </c>
      <c r="N50" s="79">
        <f t="shared" si="22"/>
        <v>1</v>
      </c>
      <c r="O50" s="78">
        <f t="shared" si="23"/>
        <v>2.1428571428571428</v>
      </c>
      <c r="P50" s="78" t="e">
        <f>IF(J50&lt;=#REF!,O50,0)</f>
        <v>#REF!</v>
      </c>
      <c r="Q50" s="78" t="e">
        <f>IF(#REF!&gt;=J50,K50,0)</f>
        <v>#REF!</v>
      </c>
      <c r="R50" s="131"/>
      <c r="S50" s="131"/>
      <c r="T50" s="163" t="str">
        <f>DEFINITIVO!T246</f>
        <v>AUDITORIA VIGENCIA 2015
Plan de Acción Institucional -PAI 2017 aprobado  en Comité de Desarrollo Administrativo el día 30 de enero de 2017.</v>
      </c>
      <c r="U50" s="131">
        <f t="shared" si="24"/>
        <v>2</v>
      </c>
      <c r="V50" s="131">
        <f t="shared" ca="1" si="25"/>
        <v>0</v>
      </c>
      <c r="W50" s="131" t="str">
        <f t="shared" ca="1" si="26"/>
        <v>CUMPLIDA</v>
      </c>
      <c r="X50" s="881"/>
    </row>
    <row r="51" spans="1:24" ht="372">
      <c r="A51" s="876"/>
      <c r="B51" s="871"/>
      <c r="C51" s="871"/>
      <c r="D51" s="130" t="s">
        <v>439</v>
      </c>
      <c r="E51" s="23" t="s">
        <v>861</v>
      </c>
      <c r="F51" s="23" t="s">
        <v>862</v>
      </c>
      <c r="G51" s="24" t="s">
        <v>863</v>
      </c>
      <c r="H51" s="24">
        <v>1</v>
      </c>
      <c r="I51" s="77">
        <f>DEFINITIVO!I247</f>
        <v>42948</v>
      </c>
      <c r="J51" s="77">
        <f>DEFINITIVO!J247</f>
        <v>43312</v>
      </c>
      <c r="K51" s="78">
        <f t="shared" si="21"/>
        <v>52</v>
      </c>
      <c r="L51" s="131" t="s">
        <v>864</v>
      </c>
      <c r="M51" s="164">
        <f>DEFINITIVO!M247</f>
        <v>1</v>
      </c>
      <c r="N51" s="79">
        <f t="shared" si="22"/>
        <v>1</v>
      </c>
      <c r="O51" s="78">
        <f t="shared" si="23"/>
        <v>52</v>
      </c>
      <c r="P51" s="78" t="e">
        <f>IF(J51&lt;=#REF!,O51,0)</f>
        <v>#REF!</v>
      </c>
      <c r="Q51" s="78" t="e">
        <f>IF(#REF!&gt;=J51,K51,0)</f>
        <v>#REF!</v>
      </c>
      <c r="R51" s="131"/>
      <c r="S51" s="131"/>
      <c r="T51" s="163" t="str">
        <f>DEFINITIVO!T247</f>
        <v>AUDITORIA VIGENCIA 2015
Se recopilaron como fuente  de insumos para el Plan Logístico Portuario para su respectivo análisis: 
Plan estratégico de transporte Intermodal PEIT
Plan de expansión Portuaria 3744 de 2012
Plan Maestro de Transporte Intermodal PMTI 1 
Evaluaciones Ambientales y Estratégicas. 
Información aportada por los Gerentes de los Corredores Logísticos. 
A La fecha se encuentran los documentos en proceso verificación  y análisis  de su  contenido . 
Se realizaron mesas de trabajo con DNP y Grupo de Logística para definir temática y hacer un diagnostico de los componentes del PLP. 
12/07/2018: En mesas de trabajo realizadas con el DNP se han especificado los parámetros para la elaboración del documento CONPES. Igualmente el MT realizó el análisis del contenido del documento para verificar su validez y posteriormente se remitió al DNP para su consideración, análisis y consolidación del documento final de la política nacional logística. Una vez sea publicado este documento por el DNP, será socializado a todos los interesados y participantes en su expedición por ese Departamento.</v>
      </c>
      <c r="U51" s="131">
        <f t="shared" si="24"/>
        <v>2</v>
      </c>
      <c r="V51" s="131">
        <f t="shared" ca="1" si="25"/>
        <v>0</v>
      </c>
      <c r="W51" s="131" t="str">
        <f t="shared" ca="1" si="26"/>
        <v>CUMPLIDA</v>
      </c>
      <c r="X51" s="881"/>
    </row>
    <row r="52" spans="1:24" ht="288">
      <c r="A52" s="129">
        <v>20</v>
      </c>
      <c r="B52" s="130" t="s">
        <v>373</v>
      </c>
      <c r="C52" s="130" t="s">
        <v>48</v>
      </c>
      <c r="D52" s="130" t="s">
        <v>440</v>
      </c>
      <c r="E52" s="137" t="s">
        <v>441</v>
      </c>
      <c r="F52" s="23" t="s">
        <v>868</v>
      </c>
      <c r="G52" s="24" t="s">
        <v>442</v>
      </c>
      <c r="H52" s="24">
        <v>1</v>
      </c>
      <c r="I52" s="77">
        <f>DEFINITIVO!I248</f>
        <v>42948</v>
      </c>
      <c r="J52" s="77">
        <f>DEFINITIVO!J248</f>
        <v>43312</v>
      </c>
      <c r="K52" s="78">
        <f t="shared" si="21"/>
        <v>52</v>
      </c>
      <c r="L52" s="131" t="s">
        <v>546</v>
      </c>
      <c r="M52" s="164">
        <f>DEFINITIVO!M248</f>
        <v>1</v>
      </c>
      <c r="N52" s="79">
        <f t="shared" si="22"/>
        <v>1</v>
      </c>
      <c r="O52" s="78">
        <f t="shared" si="23"/>
        <v>52</v>
      </c>
      <c r="P52" s="78" t="e">
        <f>IF(J52&lt;=#REF!,O52,0)</f>
        <v>#REF!</v>
      </c>
      <c r="Q52" s="78" t="e">
        <f>IF(#REF!&gt;=J52,K52,0)</f>
        <v>#REF!</v>
      </c>
      <c r="R52" s="131"/>
      <c r="S52" s="131"/>
      <c r="T52" s="163" t="str">
        <f>DEFINITIVO!T248</f>
        <v xml:space="preserve">AUDITORIA VIGENCIA 2015
Mediante memorando No. 20175000205613 del 4 de dic/17 se remite nuevamente a la OAJ  proyecto de Resolución , para su revisión, visto bueno y posterior firma del Señor Ministro.
Con la Resolución 1311 del 27 abril de 2018, se adecua la reglamentación de la administración del Fondo de Subsidio de la sobretasa a la Gasolina.
</v>
      </c>
      <c r="U52" s="131">
        <f t="shared" si="24"/>
        <v>2</v>
      </c>
      <c r="V52" s="131">
        <f t="shared" ca="1" si="25"/>
        <v>0</v>
      </c>
      <c r="W52" s="131" t="str">
        <f t="shared" ca="1" si="26"/>
        <v>CUMPLIDA</v>
      </c>
      <c r="X52" s="131" t="str">
        <f ca="1">IF(W52="CUMPLIDA","CUMPLIDA",IF(W52="EN TERMINO","EN TERMINO","VENCIDA"))</f>
        <v>CUMPLIDA</v>
      </c>
    </row>
    <row r="53" spans="1:24" ht="144">
      <c r="A53" s="868">
        <v>21</v>
      </c>
      <c r="B53" s="870" t="s">
        <v>374</v>
      </c>
      <c r="C53" s="870" t="s">
        <v>282</v>
      </c>
      <c r="D53" s="870" t="s">
        <v>443</v>
      </c>
      <c r="E53" s="23" t="s">
        <v>444</v>
      </c>
      <c r="F53" s="23" t="s">
        <v>445</v>
      </c>
      <c r="G53" s="24" t="s">
        <v>442</v>
      </c>
      <c r="H53" s="24">
        <v>1</v>
      </c>
      <c r="I53" s="77">
        <f>DEFINITIVO!I249</f>
        <v>42948</v>
      </c>
      <c r="J53" s="77">
        <f>DEFINITIVO!J249</f>
        <v>43312</v>
      </c>
      <c r="K53" s="78">
        <f t="shared" si="21"/>
        <v>52</v>
      </c>
      <c r="L53" s="131" t="s">
        <v>547</v>
      </c>
      <c r="M53" s="164">
        <f>DEFINITIVO!M249</f>
        <v>1</v>
      </c>
      <c r="N53" s="79">
        <f t="shared" si="22"/>
        <v>1</v>
      </c>
      <c r="O53" s="78">
        <f t="shared" si="23"/>
        <v>52</v>
      </c>
      <c r="P53" s="78" t="e">
        <f>IF(J53&lt;=#REF!,O53,0)</f>
        <v>#REF!</v>
      </c>
      <c r="Q53" s="78" t="e">
        <f>IF(#REF!&gt;=J53,K53,0)</f>
        <v>#REF!</v>
      </c>
      <c r="R53" s="131"/>
      <c r="S53" s="131"/>
      <c r="T53" s="163" t="str">
        <f>DEFINITIVO!T249</f>
        <v xml:space="preserve">AUDITORIA VIGENCIA 2015
Mediante memorando No. 20175000205613 del 4 de dic/17 se remite nuevamente a la OAJ  proyecto de Resolución , para su revisión, visto bueno y posterior firma del Señor Ministro.
Con la Resolución 1311 del 27 abril de 2018, se adecua la reglamentación de la administración del Fondo de Subsidio de la sobretasa a la Gasolina.
</v>
      </c>
      <c r="U53" s="131">
        <f t="shared" si="24"/>
        <v>2</v>
      </c>
      <c r="V53" s="131">
        <f t="shared" ca="1" si="25"/>
        <v>0</v>
      </c>
      <c r="W53" s="131" t="str">
        <f t="shared" ca="1" si="26"/>
        <v>CUMPLIDA</v>
      </c>
      <c r="X53" s="881" t="str">
        <f ca="1">IF(W53&amp;W54&amp;W55="CUMPLIDA","CUMPLIDA",IF(OR(W53="VENCIDA",W54="VENCIDA",W55="VENCIDA"),"VENCIDA",IF(U53+U54+U55=6,"CUMPLIDA","EN TERMINO")))</f>
        <v>CUMPLIDA</v>
      </c>
    </row>
    <row r="54" spans="1:24" ht="114.75" customHeight="1">
      <c r="A54" s="902"/>
      <c r="B54" s="874"/>
      <c r="C54" s="874"/>
      <c r="D54" s="874"/>
      <c r="E54" s="137" t="s">
        <v>446</v>
      </c>
      <c r="F54" s="137" t="s">
        <v>447</v>
      </c>
      <c r="G54" s="81" t="s">
        <v>448</v>
      </c>
      <c r="H54" s="81">
        <v>32</v>
      </c>
      <c r="I54" s="77">
        <f>DEFINITIVO!I250</f>
        <v>42644</v>
      </c>
      <c r="J54" s="77">
        <f>DEFINITIVO!J250</f>
        <v>42735</v>
      </c>
      <c r="K54" s="78">
        <f t="shared" si="21"/>
        <v>13</v>
      </c>
      <c r="L54" s="131" t="s">
        <v>548</v>
      </c>
      <c r="M54" s="164">
        <f>DEFINITIVO!M250</f>
        <v>32</v>
      </c>
      <c r="N54" s="79">
        <f t="shared" si="22"/>
        <v>1</v>
      </c>
      <c r="O54" s="78">
        <f t="shared" si="23"/>
        <v>13</v>
      </c>
      <c r="P54" s="78" t="e">
        <f>IF(J54&lt;=#REF!,O54,0)</f>
        <v>#REF!</v>
      </c>
      <c r="Q54" s="78" t="e">
        <f>IF(#REF!&gt;=J54,K54,0)</f>
        <v>#REF!</v>
      </c>
      <c r="R54" s="131"/>
      <c r="S54" s="131"/>
      <c r="T54" s="163" t="str">
        <f>DEFINITIVO!T250</f>
        <v>AUDITORIA VIGENCIA 2015
Oficio del 13 de octubre de 2016 dirigidos a todos los departamentos de la nación.  
En el Grupo Ingresos y Cartera se está recibiendo la información de los Departamentos relacionado con los convenios realizados con las entidades financieras para este recaudo.</v>
      </c>
      <c r="U54" s="131">
        <f t="shared" si="24"/>
        <v>2</v>
      </c>
      <c r="V54" s="131">
        <f t="shared" ca="1" si="25"/>
        <v>0</v>
      </c>
      <c r="W54" s="131" t="str">
        <f t="shared" ca="1" si="26"/>
        <v>CUMPLIDA</v>
      </c>
      <c r="X54" s="881"/>
    </row>
    <row r="55" spans="1:24" ht="372">
      <c r="A55" s="876"/>
      <c r="B55" s="871"/>
      <c r="C55" s="871"/>
      <c r="D55" s="871"/>
      <c r="E55" s="137" t="s">
        <v>449</v>
      </c>
      <c r="F55" s="137" t="s">
        <v>450</v>
      </c>
      <c r="G55" s="81" t="s">
        <v>451</v>
      </c>
      <c r="H55" s="81">
        <v>1</v>
      </c>
      <c r="I55" s="77">
        <f>DEFINITIVO!I251</f>
        <v>42614</v>
      </c>
      <c r="J55" s="77">
        <f>DEFINITIVO!J251</f>
        <v>42946</v>
      </c>
      <c r="K55" s="78">
        <f t="shared" si="21"/>
        <v>47.428571428571431</v>
      </c>
      <c r="L55" s="131" t="s">
        <v>549</v>
      </c>
      <c r="M55" s="164">
        <f>DEFINITIVO!M251</f>
        <v>1</v>
      </c>
      <c r="N55" s="79">
        <f t="shared" si="22"/>
        <v>1</v>
      </c>
      <c r="O55" s="78">
        <f t="shared" si="23"/>
        <v>47.428571428571431</v>
      </c>
      <c r="P55" s="78" t="e">
        <f>IF(J55&lt;=#REF!,O55,0)</f>
        <v>#REF!</v>
      </c>
      <c r="Q55" s="78" t="e">
        <f>IF(#REF!&gt;=J55,K55,0)</f>
        <v>#REF!</v>
      </c>
      <c r="R55" s="131"/>
      <c r="S55" s="131"/>
      <c r="T55" s="163" t="str">
        <f>DEFINITIVO!T251</f>
        <v>AUDITORIA VIGENCIA 2015
ACTUACION PROCESOS CHOCO DESDE ULTIMO INFORME A LA CONTRALORIA.-
-Desde oficio 20161310230811 de 25/05/2016 (folios 206 y 207) se adelantó lo siguiente en los procesos activos contra el Departamento del Chocó: 
-Resolución 0002120 de 25 de mayo 2016 dejó sin efecto la facilidad de pago otorgada (f. 210).
-Auto de Embargo de fecha 29 de junio de 2016 (folio 213) en los procesos  11 de 2009, 22 de 2011, 42 de 2012, 4 de 2013 y 9 de 2016.
-Memorando 20161310122353 de 01-08-2016 remitiendo copia auto embargo Subdirección Administrativa (folio 216)
-Solicitud concepto sobre embargabilidad Fondo sobretasa gasolina al Ministerio de Hacienda (folio 217) y respuesta a la misma (folio 218)
-Memorando con nueva liquidación obligaciones del Chocó (folio 225)
Estamos a la espera que la Subdirección Administrativa y Financiera gire el dinero correspondiente por concepto del Fondo de Subsidio a la Gasolina al Departamento del Choco, para hacer efectivos los dos autos de embargo emitidos por este  Despacho contra el citado Departamento, lo que permitirá culminar con los procesos administrativos de cobro coactivo que cursan actualmente.</v>
      </c>
      <c r="U55" s="131">
        <f t="shared" si="24"/>
        <v>2</v>
      </c>
      <c r="V55" s="131">
        <f t="shared" ca="1" si="25"/>
        <v>0</v>
      </c>
      <c r="W55" s="131" t="str">
        <f t="shared" ca="1" si="26"/>
        <v>CUMPLIDA</v>
      </c>
      <c r="X55" s="881"/>
    </row>
    <row r="56" spans="1:24" ht="204">
      <c r="A56" s="868">
        <v>22</v>
      </c>
      <c r="B56" s="870" t="s">
        <v>375</v>
      </c>
      <c r="C56" s="870" t="s">
        <v>48</v>
      </c>
      <c r="D56" s="870" t="s">
        <v>452</v>
      </c>
      <c r="E56" s="130" t="s">
        <v>594</v>
      </c>
      <c r="F56" s="130" t="s">
        <v>595</v>
      </c>
      <c r="G56" s="129" t="s">
        <v>453</v>
      </c>
      <c r="H56" s="81">
        <v>1</v>
      </c>
      <c r="I56" s="77">
        <f>DEFINITIVO!I252</f>
        <v>42614</v>
      </c>
      <c r="J56" s="77">
        <f>DEFINITIVO!J252</f>
        <v>42658</v>
      </c>
      <c r="K56" s="78">
        <f t="shared" si="21"/>
        <v>6.2857142857142856</v>
      </c>
      <c r="L56" s="131" t="s">
        <v>550</v>
      </c>
      <c r="M56" s="164">
        <f>DEFINITIVO!M252</f>
        <v>1</v>
      </c>
      <c r="N56" s="79">
        <f t="shared" si="22"/>
        <v>1</v>
      </c>
      <c r="O56" s="78">
        <f t="shared" si="23"/>
        <v>6.2857142857142856</v>
      </c>
      <c r="P56" s="78" t="e">
        <f>IF(J56&lt;=#REF!,O56,0)</f>
        <v>#REF!</v>
      </c>
      <c r="Q56" s="78" t="e">
        <f>IF(#REF!&gt;=J56,K56,0)</f>
        <v>#REF!</v>
      </c>
      <c r="R56" s="131"/>
      <c r="S56" s="131"/>
      <c r="T56" s="163" t="str">
        <f>DEFINITIVO!T252</f>
        <v xml:space="preserve">AUDITORIA VIGENCIA 2015
Mediante radicado No. 20165000419701 de fecha 26 de septiembre de 2016, el Director de Infraestructura del Ministerio de Transporte,  reitera el oficio dirigido a la Dra. PAZLEYDA MURILLO MENA, Contralora Departamental del Chocó, mediante el cual pone en conocimiento de las actuaciones que dicha cartera ministerial ha realizado frente al proyecto denominado "CONSTRUCCIÓN PUENTE VEHICULAR EN LA CARRETERA 1° SOBRE LA QUEBRADA EL CARAÑO EN LA CIUDAD DE QUIBDÓ - CHOCÓ.", y de las demoras que la Gobernación  y Alcaldía del Municipio de Quibdó han tenido para dar inicio a la ejecución de las obras del citado proyecto. </v>
      </c>
      <c r="U56" s="131">
        <f t="shared" si="24"/>
        <v>2</v>
      </c>
      <c r="V56" s="131">
        <f t="shared" ca="1" si="25"/>
        <v>0</v>
      </c>
      <c r="W56" s="131" t="str">
        <f t="shared" ca="1" si="26"/>
        <v>CUMPLIDA</v>
      </c>
      <c r="X56" s="881" t="str">
        <f ca="1">IF(W56&amp;W57="CUMPLIDA","CUMPLIDA",IF(OR(W56="VENCIDA",W57="VENCIDA"),"VENCIDA",IF(U56+U57=4,"CUMPLIDA","EN TERMINO")))</f>
        <v>CUMPLIDA</v>
      </c>
    </row>
    <row r="57" spans="1:24" ht="276">
      <c r="A57" s="876"/>
      <c r="B57" s="871"/>
      <c r="C57" s="871"/>
      <c r="D57" s="871"/>
      <c r="E57" s="130" t="s">
        <v>454</v>
      </c>
      <c r="F57" s="130" t="s">
        <v>455</v>
      </c>
      <c r="G57" s="129" t="s">
        <v>456</v>
      </c>
      <c r="H57" s="81">
        <v>2</v>
      </c>
      <c r="I57" s="77">
        <f>DEFINITIVO!I253</f>
        <v>42614</v>
      </c>
      <c r="J57" s="77">
        <f>DEFINITIVO!J253</f>
        <v>42916</v>
      </c>
      <c r="K57" s="78">
        <f t="shared" si="21"/>
        <v>43.142857142857146</v>
      </c>
      <c r="L57" s="131" t="s">
        <v>550</v>
      </c>
      <c r="M57" s="164">
        <f>DEFINITIVO!M253</f>
        <v>2</v>
      </c>
      <c r="N57" s="79">
        <f t="shared" si="22"/>
        <v>1</v>
      </c>
      <c r="O57" s="78">
        <f t="shared" si="23"/>
        <v>43.142857142857146</v>
      </c>
      <c r="P57" s="78" t="e">
        <f>IF(J57&lt;=#REF!,O57,0)</f>
        <v>#REF!</v>
      </c>
      <c r="Q57" s="78" t="e">
        <f>IF(#REF!&gt;=J57,K57,0)</f>
        <v>#REF!</v>
      </c>
      <c r="R57" s="131"/>
      <c r="S57" s="131"/>
      <c r="T57" s="163" t="str">
        <f>DEFINITIVO!T253</f>
        <v>AUDITORIA VIGENCIA 2015
Con memo 20175000110203 del 14-07-2017, se aclara las acciones realizadas ante los entes de control para lograr la ejecución de los recursos asignados.
1. Se diligenciaron formatos de seguimiento de los recursos de la vigencia 2014, 2015.
3. Frente al Puente El Caraño, se llevó a cabo reunión con personal de la Gobernación, Alcaldía, Contratista de Obra e Interventor de la cual se suscribió acta la cual fue enviada a la CGR a través de radicado No. 20165000540461 de fecha 27 de diciembre de 2016.
Se continuará el seguimiento para evidenciar las acciones adelantadas.
5. Frente al Puente El Caraño, se llevó a cabo reunión el día 22 de marzo de 2017 con personal de la Gobernación, Alcaldía, Contratista de Obra e Interventor de la cual se suscribió acta</v>
      </c>
      <c r="U57" s="131">
        <f t="shared" si="24"/>
        <v>2</v>
      </c>
      <c r="V57" s="131">
        <f t="shared" ca="1" si="25"/>
        <v>0</v>
      </c>
      <c r="W57" s="131" t="str">
        <f t="shared" ca="1" si="26"/>
        <v>CUMPLIDA</v>
      </c>
      <c r="X57" s="881"/>
    </row>
    <row r="58" spans="1:24" ht="204">
      <c r="A58" s="868">
        <v>24</v>
      </c>
      <c r="B58" s="870" t="s">
        <v>376</v>
      </c>
      <c r="C58" s="870" t="s">
        <v>282</v>
      </c>
      <c r="D58" s="870" t="s">
        <v>600</v>
      </c>
      <c r="E58" s="130" t="s">
        <v>594</v>
      </c>
      <c r="F58" s="130" t="s">
        <v>595</v>
      </c>
      <c r="G58" s="129" t="s">
        <v>453</v>
      </c>
      <c r="H58" s="81">
        <v>1</v>
      </c>
      <c r="I58" s="77">
        <f>DEFINITIVO!I254</f>
        <v>42614</v>
      </c>
      <c r="J58" s="77">
        <f>DEFINITIVO!J254</f>
        <v>42644</v>
      </c>
      <c r="K58" s="78">
        <f t="shared" si="21"/>
        <v>4.2857142857142856</v>
      </c>
      <c r="L58" s="131" t="s">
        <v>59</v>
      </c>
      <c r="M58" s="164">
        <f>DEFINITIVO!M254</f>
        <v>1</v>
      </c>
      <c r="N58" s="79">
        <f t="shared" si="22"/>
        <v>1</v>
      </c>
      <c r="O58" s="78">
        <f t="shared" si="23"/>
        <v>4.2857142857142856</v>
      </c>
      <c r="P58" s="78" t="e">
        <f>IF(J58&lt;=#REF!,O58,0)</f>
        <v>#REF!</v>
      </c>
      <c r="Q58" s="78" t="e">
        <f>IF(#REF!&gt;=J58,K58,0)</f>
        <v>#REF!</v>
      </c>
      <c r="R58" s="131"/>
      <c r="S58" s="131"/>
      <c r="T58" s="163" t="str">
        <f>DEFINITIVO!T254</f>
        <v>AUDITORIA VIGENCIA 2015
Mediante radicado No. 20165000419701 de fecha 26 de septiembre de 2016, el Director de Infraestructura del Ministerio de Transporte,  reitera el oficio dirigido a la Dra. PAZLEYDA MURILLO MENA, Contralora Departamental del Chocó, mediante el cual pone en conocimiento de las actuaciones que dicha cartera ministerial ha realizado frente al proyecto denominado "CONSTRUCCIÓN PUENTE VEHICULAR EN LA CARRETERA 1° SOBRE LA QUEBRADA EL CARAÑO EN LA CIUDAD DE QUIBDÓ - CHOCÓ.", y de las demoras que la Gobernación  y Alcaldía del Municipio de Quibdó han tenido para dar inicio a la ejecución de las obras del citado proyecto.</v>
      </c>
      <c r="U58" s="131">
        <f t="shared" si="24"/>
        <v>2</v>
      </c>
      <c r="V58" s="131">
        <f t="shared" ca="1" si="25"/>
        <v>0</v>
      </c>
      <c r="W58" s="131" t="str">
        <f t="shared" ca="1" si="26"/>
        <v>CUMPLIDA</v>
      </c>
      <c r="X58" s="881" t="str">
        <f ca="1">IF(W58&amp;W59="CUMPLIDA","CUMPLIDA",IF(OR(W58="VENCIDA",W59="VENCIDA"),"VENCIDA",IF(U58+U59=4,"CUMPLIDA","EN TERMINO")))</f>
        <v>CUMPLIDA</v>
      </c>
    </row>
    <row r="59" spans="1:24" ht="144">
      <c r="A59" s="876"/>
      <c r="B59" s="871"/>
      <c r="C59" s="871"/>
      <c r="D59" s="871"/>
      <c r="E59" s="82" t="s">
        <v>457</v>
      </c>
      <c r="F59" s="82" t="s">
        <v>868</v>
      </c>
      <c r="G59" s="131" t="s">
        <v>442</v>
      </c>
      <c r="H59" s="24">
        <v>1</v>
      </c>
      <c r="I59" s="77">
        <f>DEFINITIVO!I255</f>
        <v>42948</v>
      </c>
      <c r="J59" s="77">
        <f>DEFINITIVO!J255</f>
        <v>43312</v>
      </c>
      <c r="K59" s="78">
        <f t="shared" si="21"/>
        <v>52</v>
      </c>
      <c r="L59" s="131" t="s">
        <v>546</v>
      </c>
      <c r="M59" s="164">
        <f>DEFINITIVO!M255</f>
        <v>1</v>
      </c>
      <c r="N59" s="79">
        <f t="shared" si="22"/>
        <v>1</v>
      </c>
      <c r="O59" s="78">
        <f t="shared" si="23"/>
        <v>52</v>
      </c>
      <c r="P59" s="78" t="e">
        <f>IF(J59&lt;=#REF!,O59,0)</f>
        <v>#REF!</v>
      </c>
      <c r="Q59" s="78" t="e">
        <f>IF(#REF!&gt;=J59,K59,0)</f>
        <v>#REF!</v>
      </c>
      <c r="R59" s="131"/>
      <c r="S59" s="131"/>
      <c r="T59" s="163" t="str">
        <f>DEFINITIVO!T255</f>
        <v xml:space="preserve">AUDITORIA VIGENCIA 2015
Mediante memorando No. 20175000205613 del 4 de dic/17 se remite nuevamente a la OAJ  proyecto de Resolución , para su revisión, visto bueno y posterior firma del Señor Ministro.
Con la Resolución 1311 del 27 abril de 2018, se adecua la reglamentación de la administración del Fondo de Subsidio de la sobretasa a la Gasolina.
</v>
      </c>
      <c r="U59" s="131">
        <f t="shared" si="24"/>
        <v>2</v>
      </c>
      <c r="V59" s="131">
        <f t="shared" ca="1" si="25"/>
        <v>0</v>
      </c>
      <c r="W59" s="131" t="str">
        <f t="shared" ca="1" si="26"/>
        <v>CUMPLIDA</v>
      </c>
      <c r="X59" s="881"/>
    </row>
    <row r="60" spans="1:24">
      <c r="A60" s="68" t="s">
        <v>29</v>
      </c>
      <c r="B60" s="68"/>
      <c r="C60" s="69"/>
      <c r="D60" s="68"/>
      <c r="E60" s="68"/>
      <c r="F60" s="70"/>
      <c r="G60" s="70"/>
      <c r="H60" s="70"/>
      <c r="I60" s="93"/>
      <c r="J60" s="93"/>
      <c r="K60" s="72"/>
      <c r="L60" s="73"/>
      <c r="M60" s="73"/>
      <c r="N60" s="74"/>
      <c r="O60" s="72"/>
      <c r="P60" s="72"/>
      <c r="Q60" s="56"/>
      <c r="R60" s="73"/>
      <c r="S60" s="73"/>
      <c r="T60" s="73"/>
      <c r="U60" s="73"/>
      <c r="V60" s="73"/>
      <c r="W60" s="73"/>
      <c r="X60" s="75"/>
    </row>
    <row r="61" spans="1:24" ht="409.5">
      <c r="A61" s="129">
        <v>7</v>
      </c>
      <c r="B61" s="130" t="s">
        <v>54</v>
      </c>
      <c r="C61" s="130" t="s">
        <v>48</v>
      </c>
      <c r="D61" s="130" t="s">
        <v>55</v>
      </c>
      <c r="E61" s="80" t="s">
        <v>56</v>
      </c>
      <c r="F61" s="80" t="s">
        <v>57</v>
      </c>
      <c r="G61" s="81" t="s">
        <v>58</v>
      </c>
      <c r="H61" s="76">
        <v>2</v>
      </c>
      <c r="I61" s="77">
        <f>DEFINITIVO!I301</f>
        <v>42917</v>
      </c>
      <c r="J61" s="77">
        <f>DEFINITIVO!J301</f>
        <v>43069</v>
      </c>
      <c r="K61" s="78">
        <f t="shared" ref="K61:K78" si="27">(+J61-I61)/7</f>
        <v>21.714285714285715</v>
      </c>
      <c r="L61" s="131" t="s">
        <v>59</v>
      </c>
      <c r="M61" s="131">
        <f>DEFINITIVO!M301</f>
        <v>2</v>
      </c>
      <c r="N61" s="79">
        <f>IF(M61/H61&gt;1,1,+M61/H61)</f>
        <v>1</v>
      </c>
      <c r="O61" s="78">
        <f>+K61*N61</f>
        <v>21.714285714285715</v>
      </c>
      <c r="P61" s="78" t="e">
        <f>IF(J61&lt;=#REF!,O61,0)</f>
        <v>#REF!</v>
      </c>
      <c r="Q61" s="78" t="e">
        <f>IF(#REF!&gt;=J61,K61,0)</f>
        <v>#REF!</v>
      </c>
      <c r="R61" s="131"/>
      <c r="S61" s="131"/>
      <c r="T61" s="82" t="str">
        <f>DEFINITIVO!T301</f>
        <v xml:space="preserve">PLAN VIGENCIA 2014
1-  Grupo de Apoyo a las Regiones elaboró el proyecto de modificación de la Resolución y fue enviado  la Oficina Asesora Jurídica para su revisión y VoBo. 
2- La Oficina Asesora Jurídica adelanto la publicación del  proyecto de resolución e impartió instrucciones para que por parte de esta dependencia se solicitará concepto al Departamento Administrativo de la Función Pública, en el sentido que dicha entidad determinara si el procedimiento correspondía a un  trámite,  con  oficio MT 20175000273091 del 11 de julio de 2017, fue remitido el documento.   
3- Una vez revisado par parte del Departamento Administrativo de la Función Pública, mediante oficio con numero de radicado 20175010301701 del 5 de diciembre del 2017, emitieron concepto al respecto.
4- El oficio respuesta y el proyecto de resolución fueron  enviados  nuevamente  a la Oficina Asesora Jurídica para dar continuidad al trámite respectivo con memorando MT 20175000205613 del 04 de diciembre de 2017.
Con base en lo anterior y en consideración que surgió un proceso que no se había contemplado cuando se proyectó la fecha de cumplimiento, adjunto los soportes de las actividades antes descritas donde se evidencia que se dio cumplimiento a las  acciones de mejora propuestas para el levantamiento del Hallazgo No 7 de 2014 dentro de los términos. 
</v>
      </c>
      <c r="U61" s="131">
        <f t="shared" ref="U61:U78" si="28">IF(N61=100%,2,0)</f>
        <v>2</v>
      </c>
      <c r="V61" s="131">
        <f t="shared" ref="V61:V78" ca="1" si="29">IF(J61&lt;$T$2,0,1)</f>
        <v>0</v>
      </c>
      <c r="W61" s="131" t="str">
        <f t="shared" ref="W61:W78" ca="1" si="30">IF(U61+V61&gt;1,"CUMPLIDA",IF(V61=1,"EN TERMINO","VENCIDA"))</f>
        <v>CUMPLIDA</v>
      </c>
      <c r="X61" s="131" t="str">
        <f ca="1">IF(W61="CUMPLIDA","CUMPLIDA",IF(W61="EN TERMINO","EN TERMINO","VENCIDA"))</f>
        <v>CUMPLIDA</v>
      </c>
    </row>
    <row r="62" spans="1:24" ht="409.5">
      <c r="A62" s="865">
        <v>8</v>
      </c>
      <c r="B62" s="858" t="s">
        <v>60</v>
      </c>
      <c r="C62" s="858" t="s">
        <v>48</v>
      </c>
      <c r="D62" s="130" t="s">
        <v>61</v>
      </c>
      <c r="E62" s="80" t="s">
        <v>62</v>
      </c>
      <c r="F62" s="80" t="s">
        <v>63</v>
      </c>
      <c r="G62" s="76" t="s">
        <v>64</v>
      </c>
      <c r="H62" s="76">
        <v>1</v>
      </c>
      <c r="I62" s="77">
        <f>DEFINITIVO!I302</f>
        <v>42522</v>
      </c>
      <c r="J62" s="77">
        <f>DEFINITIVO!J302</f>
        <v>42643</v>
      </c>
      <c r="K62" s="78">
        <f t="shared" si="27"/>
        <v>17.285714285714285</v>
      </c>
      <c r="L62" s="131" t="s">
        <v>36</v>
      </c>
      <c r="M62" s="164">
        <f>DEFINITIVO!M302</f>
        <v>1</v>
      </c>
      <c r="N62" s="79">
        <f t="shared" ref="N62:N78" si="31">IF(M62/H62&gt;1,1,+M62/H62)</f>
        <v>1</v>
      </c>
      <c r="O62" s="78">
        <f t="shared" ref="O62:O78" si="32">+K62*N62</f>
        <v>17.285714285714285</v>
      </c>
      <c r="P62" s="78" t="e">
        <f>IF(J62&lt;=#REF!,O62,0)</f>
        <v>#REF!</v>
      </c>
      <c r="Q62" s="78" t="e">
        <f>IF(#REF!&gt;=J62,K62,0)</f>
        <v>#REF!</v>
      </c>
      <c r="R62" s="131"/>
      <c r="S62" s="131"/>
      <c r="T62" s="82" t="str">
        <f>DEFINITIVO!T302</f>
        <v>PLAN VIGENCIA 2014
El Ministerio de Transporte en su plan de mejoramiento estableció como acción de mejora:  Recopilar todos los informes, actas de reuniones, actas de seguimiento, documentos técnicos para demostrar la trazabilidad y la gestión realizada durante los 3 años. Recopilar todos los informes, actas de reuniones, actas de seguimiento, documentos técnicos para demostrar la trazabilidad y la gestión realizada durante los 3 años. 
en &gt;Cumplimiento  de lo establecido presentó documento que contiene: 
" PLAN VIGENCIA 2014
1. Ficha del proyecto de inversión CICOTT
1.1. Justificación SINITT como parte del CICOTT.
1.2. Contratos/proyectos que se derivan del CICOTT.
2. CICOTT 2015
2.1. Presupuesto vigencia 2015.
2.2. Proyectos 2015
2.3. Anexo I: actas de reuniones y listas de asistencia. Decreto 2060 de 22 de octubre de 2015 y Resolución 4303 de 23 de octubre de 2015.
3. CICOTT 2016
3.1. Presupuesto vigencia 2016.
3.2. Proyectos 2016
3.3. Anexo II: actas de reuniones y listas de asistencia.
4. CICOTT 2017
4.1. Presupuesto vigencia 2017.
4.2. Proyectos propuestos 2017."</v>
      </c>
      <c r="U62" s="131">
        <f t="shared" si="28"/>
        <v>2</v>
      </c>
      <c r="V62" s="131">
        <f t="shared" ca="1" si="29"/>
        <v>0</v>
      </c>
      <c r="W62" s="131" t="str">
        <f t="shared" ca="1" si="30"/>
        <v>CUMPLIDA</v>
      </c>
      <c r="X62" s="881" t="str">
        <f ca="1">IF(W62&amp;W63&amp;W64&amp;W65&amp;W66&amp;W67="CUMPLIDA","CUMPLIDA",IF(OR(W62="VENCIDA",W63="VENCIDA",W64="VENCIDA",W65="VENCIDA",W66="VENCIDA",W67="VENCIDA"),"VENCIDA",IF(U62+U63+U64+U65+U66+U67=12,"CUMPLIDA","EN TERMINO")))</f>
        <v>CUMPLIDA</v>
      </c>
    </row>
    <row r="63" spans="1:24" ht="409.5">
      <c r="A63" s="865"/>
      <c r="B63" s="858"/>
      <c r="C63" s="858"/>
      <c r="D63" s="130" t="s">
        <v>65</v>
      </c>
      <c r="E63" s="130" t="s">
        <v>66</v>
      </c>
      <c r="F63" s="130" t="s">
        <v>67</v>
      </c>
      <c r="G63" s="129" t="s">
        <v>68</v>
      </c>
      <c r="H63" s="129">
        <v>2</v>
      </c>
      <c r="I63" s="77">
        <f>DEFINITIVO!I303</f>
        <v>42735</v>
      </c>
      <c r="J63" s="77">
        <f>DEFINITIVO!J303</f>
        <v>43100</v>
      </c>
      <c r="K63" s="78">
        <f t="shared" si="27"/>
        <v>52.142857142857146</v>
      </c>
      <c r="L63" s="131" t="s">
        <v>36</v>
      </c>
      <c r="M63" s="164">
        <f>DEFINITIVO!M303</f>
        <v>2</v>
      </c>
      <c r="N63" s="79">
        <f t="shared" si="31"/>
        <v>1</v>
      </c>
      <c r="O63" s="78">
        <f t="shared" si="32"/>
        <v>52.142857142857146</v>
      </c>
      <c r="P63" s="78" t="e">
        <f>IF(J63&lt;=#REF!,O63,0)</f>
        <v>#REF!</v>
      </c>
      <c r="Q63" s="78" t="e">
        <f>IF(#REF!&gt;=J63,K63,0)</f>
        <v>#REF!</v>
      </c>
      <c r="R63" s="131"/>
      <c r="S63" s="131"/>
      <c r="T63" s="82" t="str">
        <f>DEFINITIVO!T303</f>
        <v>PLAN VIGENCIA 2014
CUMPLIDA. Los Organismos de Tránsito vienen adelantando la migración de Información de los registros de forma simultanea y progresiva a la entrada en operación de los Registros. Así mismo se viene adelantando la migración de los registros de las Empresas Municipales de Taxi para la implementación de la Planilla Única de Viaje Ocasional Electrónica. Cabe resaltar que la migración de los datos reportados por los Organismos de Tránsito es un proceso dinámico y cerrarlo es de imposible cumplimiento.</v>
      </c>
      <c r="U63" s="131">
        <f t="shared" si="28"/>
        <v>2</v>
      </c>
      <c r="V63" s="131">
        <f t="shared" ca="1" si="29"/>
        <v>0</v>
      </c>
      <c r="W63" s="131" t="str">
        <f t="shared" ca="1" si="30"/>
        <v>CUMPLIDA</v>
      </c>
      <c r="X63" s="881"/>
    </row>
    <row r="64" spans="1:24" ht="180">
      <c r="A64" s="865"/>
      <c r="B64" s="858"/>
      <c r="C64" s="858"/>
      <c r="D64" s="858" t="s">
        <v>69</v>
      </c>
      <c r="E64" s="80" t="s">
        <v>70</v>
      </c>
      <c r="F64" s="80" t="s">
        <v>71</v>
      </c>
      <c r="G64" s="76" t="s">
        <v>72</v>
      </c>
      <c r="H64" s="76">
        <v>7</v>
      </c>
      <c r="I64" s="77">
        <f>DEFINITIVO!I304</f>
        <v>42370</v>
      </c>
      <c r="J64" s="77">
        <f>DEFINITIVO!J304</f>
        <v>42735</v>
      </c>
      <c r="K64" s="78">
        <f t="shared" si="27"/>
        <v>52.142857142857146</v>
      </c>
      <c r="L64" s="131" t="s">
        <v>59</v>
      </c>
      <c r="M64" s="164">
        <f>DEFINITIVO!M304</f>
        <v>7</v>
      </c>
      <c r="N64" s="79">
        <f>IF(M64/H64&gt;1,1,+M64/H64)</f>
        <v>1</v>
      </c>
      <c r="O64" s="78">
        <f>+K64*N64</f>
        <v>52.142857142857146</v>
      </c>
      <c r="P64" s="78" t="e">
        <f>IF(J64&lt;=#REF!,O64,0)</f>
        <v>#REF!</v>
      </c>
      <c r="Q64" s="78" t="e">
        <f>IF(#REF!&gt;=J64,K64,0)</f>
        <v>#REF!</v>
      </c>
      <c r="R64" s="131"/>
      <c r="S64" s="131"/>
      <c r="T64" s="82" t="str">
        <f>DEFINITIVO!T304</f>
        <v>PLAN VIGENCIA 2014
Se aprobó el  Plan Vial Departamental - PVD del Guaviare  mediante radicado No.20165000319031 y el de Antioquia con el Radicado 201650003892816 , se  cuenta en la actualidad con  el 100% de los Planes Viales Departamentales.</v>
      </c>
      <c r="U64" s="131">
        <f t="shared" si="28"/>
        <v>2</v>
      </c>
      <c r="V64" s="131">
        <f t="shared" ca="1" si="29"/>
        <v>0</v>
      </c>
      <c r="W64" s="131" t="str">
        <f t="shared" ca="1" si="30"/>
        <v>CUMPLIDA</v>
      </c>
      <c r="X64" s="881"/>
    </row>
    <row r="65" spans="1:24" ht="180">
      <c r="A65" s="865"/>
      <c r="B65" s="858"/>
      <c r="C65" s="858"/>
      <c r="D65" s="858"/>
      <c r="E65" s="80" t="s">
        <v>70</v>
      </c>
      <c r="F65" s="80" t="s">
        <v>73</v>
      </c>
      <c r="G65" s="76" t="s">
        <v>74</v>
      </c>
      <c r="H65" s="76">
        <v>2</v>
      </c>
      <c r="I65" s="77">
        <f>DEFINITIVO!I305</f>
        <v>42401</v>
      </c>
      <c r="J65" s="77">
        <f>DEFINITIVO!J305</f>
        <v>42735</v>
      </c>
      <c r="K65" s="78">
        <f t="shared" si="27"/>
        <v>47.714285714285715</v>
      </c>
      <c r="L65" s="131" t="s">
        <v>59</v>
      </c>
      <c r="M65" s="164">
        <f>DEFINITIVO!M305</f>
        <v>2</v>
      </c>
      <c r="N65" s="79">
        <f>IF(M65/H65&gt;1,1,+M65/H65)</f>
        <v>1</v>
      </c>
      <c r="O65" s="78">
        <f>+K65*N65</f>
        <v>47.714285714285715</v>
      </c>
      <c r="P65" s="78" t="e">
        <f>IF(J65&lt;=#REF!,O65,0)</f>
        <v>#REF!</v>
      </c>
      <c r="Q65" s="78" t="e">
        <f>IF(#REF!&gt;=J65,K65,0)</f>
        <v>#REF!</v>
      </c>
      <c r="R65" s="131"/>
      <c r="S65" s="131"/>
      <c r="T65" s="82" t="str">
        <f>DEFINITIVO!T305</f>
        <v>PLAN VIGENCIA 2014
La metodología de planes viales ya se tiene formulada, en cuanto a la  implementación se hará mediante resolución, la cual se encuentra en revisión por parte de la Oficina Asesora Jurídica del Ministerio de Transporte, la cual fue remitida pendiente el memorando No. 20165000250193, del 2 de noviembre de 2016.</v>
      </c>
      <c r="U65" s="131">
        <f t="shared" si="28"/>
        <v>2</v>
      </c>
      <c r="V65" s="131">
        <f t="shared" ca="1" si="29"/>
        <v>0</v>
      </c>
      <c r="W65" s="131" t="str">
        <f t="shared" ca="1" si="30"/>
        <v>CUMPLIDA</v>
      </c>
      <c r="X65" s="881"/>
    </row>
    <row r="66" spans="1:24" ht="180">
      <c r="A66" s="865"/>
      <c r="B66" s="858"/>
      <c r="C66" s="858"/>
      <c r="D66" s="858"/>
      <c r="E66" s="80" t="s">
        <v>70</v>
      </c>
      <c r="F66" s="80" t="s">
        <v>75</v>
      </c>
      <c r="G66" s="76" t="s">
        <v>76</v>
      </c>
      <c r="H66" s="76">
        <v>1</v>
      </c>
      <c r="I66" s="77">
        <f>DEFINITIVO!I306</f>
        <v>42522</v>
      </c>
      <c r="J66" s="77">
        <f>DEFINITIVO!J306</f>
        <v>42886</v>
      </c>
      <c r="K66" s="78">
        <f t="shared" si="27"/>
        <v>52</v>
      </c>
      <c r="L66" s="131" t="s">
        <v>59</v>
      </c>
      <c r="M66" s="164">
        <f>DEFINITIVO!M306</f>
        <v>1</v>
      </c>
      <c r="N66" s="79">
        <f>IF(M66/H66&gt;1,1,+M66/H66)</f>
        <v>1</v>
      </c>
      <c r="O66" s="78">
        <f>+K66*N66</f>
        <v>52</v>
      </c>
      <c r="P66" s="78" t="e">
        <f>IF(J66&lt;=#REF!,O66,0)</f>
        <v>#REF!</v>
      </c>
      <c r="Q66" s="78" t="e">
        <f>IF(#REF!&gt;=J66,K66,0)</f>
        <v>#REF!</v>
      </c>
      <c r="R66" s="131"/>
      <c r="S66" s="131"/>
      <c r="T66" s="82" t="str">
        <f>DEFINITIVO!T306</f>
        <v xml:space="preserve">PLAN VIGENCIA 2014
Se elaboro propuesta de documento COMPES  - " POLÍTICA POR LA CUAL SE ADOPTA LA SEGUNDA ETAPA DEL PROGRAMA PLAN VIAL REGIONAL - PVR, Y LA METODOLOGÍA PARA FORMULAR PLANES VIALES REGIONALES DE INFRAESTRUCTURA INTERMODAL DE TRANSPORTE" </v>
      </c>
      <c r="U66" s="131">
        <f t="shared" si="28"/>
        <v>2</v>
      </c>
      <c r="V66" s="131">
        <f t="shared" ca="1" si="29"/>
        <v>0</v>
      </c>
      <c r="W66" s="131" t="str">
        <f t="shared" ca="1" si="30"/>
        <v>CUMPLIDA</v>
      </c>
      <c r="X66" s="881"/>
    </row>
    <row r="67" spans="1:24" ht="72">
      <c r="A67" s="865"/>
      <c r="B67" s="858"/>
      <c r="C67" s="858"/>
      <c r="D67" s="130" t="s">
        <v>77</v>
      </c>
      <c r="E67" s="137" t="s">
        <v>78</v>
      </c>
      <c r="F67" s="137" t="s">
        <v>79</v>
      </c>
      <c r="G67" s="81" t="s">
        <v>80</v>
      </c>
      <c r="H67" s="81">
        <v>4</v>
      </c>
      <c r="I67" s="77">
        <f>DEFINITIVO!I307</f>
        <v>42505</v>
      </c>
      <c r="J67" s="77">
        <f>DEFINITIVO!J307</f>
        <v>42760</v>
      </c>
      <c r="K67" s="78">
        <f t="shared" si="27"/>
        <v>36.428571428571431</v>
      </c>
      <c r="L67" s="131" t="s">
        <v>81</v>
      </c>
      <c r="M67" s="164">
        <f>DEFINITIVO!M307</f>
        <v>4</v>
      </c>
      <c r="N67" s="79">
        <f>IF(M67/H67&gt;1,1,+M67/H67)</f>
        <v>1</v>
      </c>
      <c r="O67" s="78">
        <f>+K67*N67</f>
        <v>36.428571428571431</v>
      </c>
      <c r="P67" s="78" t="e">
        <f>IF(J67&lt;=#REF!,O67,0)</f>
        <v>#REF!</v>
      </c>
      <c r="Q67" s="78" t="e">
        <f>IF(#REF!&gt;=J67,K67,0)</f>
        <v>#REF!</v>
      </c>
      <c r="R67" s="131"/>
      <c r="S67" s="131"/>
      <c r="T67" s="82" t="str">
        <f>DEFINITIVO!T307</f>
        <v>PLAN VIGENCIA 2014
Se han presentado de manera oportuna en cumplimiento del informe de procesos del Sistema de Gestión de Calidad.</v>
      </c>
      <c r="U67" s="131">
        <f t="shared" si="28"/>
        <v>2</v>
      </c>
      <c r="V67" s="131">
        <f t="shared" ca="1" si="29"/>
        <v>0</v>
      </c>
      <c r="W67" s="131" t="str">
        <f t="shared" ca="1" si="30"/>
        <v>CUMPLIDA</v>
      </c>
      <c r="X67" s="898"/>
    </row>
    <row r="68" spans="1:24" ht="240">
      <c r="A68" s="129">
        <v>11</v>
      </c>
      <c r="B68" s="130" t="s">
        <v>90</v>
      </c>
      <c r="C68" s="130" t="s">
        <v>48</v>
      </c>
      <c r="D68" s="130" t="s">
        <v>91</v>
      </c>
      <c r="E68" s="130" t="s">
        <v>92</v>
      </c>
      <c r="F68" s="130" t="s">
        <v>93</v>
      </c>
      <c r="G68" s="76" t="s">
        <v>94</v>
      </c>
      <c r="H68" s="76">
        <v>1</v>
      </c>
      <c r="I68" s="77">
        <f>DEFINITIVO!I313</f>
        <v>42735</v>
      </c>
      <c r="J68" s="77">
        <f>DEFINITIVO!J313</f>
        <v>42855</v>
      </c>
      <c r="K68" s="78">
        <f t="shared" si="27"/>
        <v>17.142857142857142</v>
      </c>
      <c r="L68" s="131" t="s">
        <v>59</v>
      </c>
      <c r="M68" s="131">
        <f>DEFINITIVO!M313</f>
        <v>1</v>
      </c>
      <c r="N68" s="79">
        <f t="shared" si="31"/>
        <v>1</v>
      </c>
      <c r="O68" s="78">
        <f t="shared" si="32"/>
        <v>17.142857142857142</v>
      </c>
      <c r="P68" s="78" t="e">
        <f>IF(J68&lt;=#REF!,O68,0)</f>
        <v>#REF!</v>
      </c>
      <c r="Q68" s="78" t="e">
        <f>IF(#REF!&gt;=J68,K68,0)</f>
        <v>#REF!</v>
      </c>
      <c r="R68" s="131"/>
      <c r="S68" s="131"/>
      <c r="T68" s="82" t="str">
        <f>DEFINITIVO!T313</f>
        <v>PLAN VIGENCIA 2014
A través del convenio suscrito con la Financiera de Desarrollo Nacional – FDN, el comité técnico conformado por el Instituto Nacional de Vías – Invías, la Agencia Nacional de Infraestructura – Ani y Ministerio de Transporte aprobaron los entregables definitivos durante el primer semestre del año en curso, de todos los componentes desarrollados en el módulo II del Plan Maestro de Transporte Intermodal: Evaluación logística de corredores, accesos a ciudades,  fuentes alternativas de financiación,  análisis normativo y  maduración de proyectos. La información se puede consultar en el one drive o en la carpeta compartida del Grupo de Coordinación Sectorial \\mtransnewsinc\Grupo de Coordinación Sectorial\PMTI\PMTI 2\Consultorías.</v>
      </c>
      <c r="U68" s="131">
        <f t="shared" si="28"/>
        <v>2</v>
      </c>
      <c r="V68" s="131">
        <f t="shared" ca="1" si="29"/>
        <v>0</v>
      </c>
      <c r="W68" s="131" t="str">
        <f ca="1">IF(U68+V68&gt;1,"CUMPLIDA",IF(V68=1,"EN TERMINO","VENCIDA"))</f>
        <v>CUMPLIDA</v>
      </c>
      <c r="X68" s="131" t="str">
        <f ca="1">IF(W68="CUMPLIDA","CUMPLIDA",IF(W68="EN TERMINO","EN TERMINO","VENCIDA"))</f>
        <v>CUMPLIDA</v>
      </c>
    </row>
    <row r="69" spans="1:24" ht="96">
      <c r="A69" s="865">
        <v>34</v>
      </c>
      <c r="B69" s="858" t="s">
        <v>166</v>
      </c>
      <c r="C69" s="858" t="s">
        <v>31</v>
      </c>
      <c r="D69" s="130" t="s">
        <v>167</v>
      </c>
      <c r="E69" s="80" t="s">
        <v>168</v>
      </c>
      <c r="F69" s="80" t="s">
        <v>169</v>
      </c>
      <c r="G69" s="76" t="s">
        <v>163</v>
      </c>
      <c r="H69" s="76">
        <v>1</v>
      </c>
      <c r="I69" s="77">
        <f>DEFINITIVO!I336</f>
        <v>42917</v>
      </c>
      <c r="J69" s="77">
        <f>DEFINITIVO!J336</f>
        <v>43100</v>
      </c>
      <c r="K69" s="78">
        <f t="shared" si="27"/>
        <v>26.142857142857142</v>
      </c>
      <c r="L69" s="131" t="s">
        <v>36</v>
      </c>
      <c r="M69" s="131">
        <f>DEFINITIVO!M336</f>
        <v>1</v>
      </c>
      <c r="N69" s="79">
        <f t="shared" si="31"/>
        <v>1</v>
      </c>
      <c r="O69" s="78">
        <f t="shared" si="32"/>
        <v>26.142857142857142</v>
      </c>
      <c r="P69" s="78" t="e">
        <f>IF(J69&lt;=#REF!,O69,0)</f>
        <v>#REF!</v>
      </c>
      <c r="Q69" s="78" t="e">
        <f>IF(#REF!&gt;=J69,K69,0)</f>
        <v>#REF!</v>
      </c>
      <c r="R69" s="131"/>
      <c r="S69" s="131"/>
      <c r="T69" s="82" t="str">
        <f>DEFINITIVO!T336</f>
        <v>PLAN VIGENCIA 2014
Se elaboró proyecto de Decreto por medio del cual se modifica el Capítulo 2, Título 3, Parte 2, Libro 2 del Decreto 1079 de 2015.
La documentación y soportes se encuentran en al DTT.</v>
      </c>
      <c r="U69" s="131">
        <f t="shared" si="28"/>
        <v>2</v>
      </c>
      <c r="V69" s="131">
        <f t="shared" ca="1" si="29"/>
        <v>0</v>
      </c>
      <c r="W69" s="131" t="str">
        <f t="shared" ca="1" si="30"/>
        <v>CUMPLIDA</v>
      </c>
      <c r="X69" s="881" t="str">
        <f ca="1">IF(W69&amp;W70="CUMPLIDA","CUMPLIDA",IF(OR(W69="VENCIDA",W70="VENCIDA"),"VENCIDA",IF(U69+U70=4,"CUMPLIDA","EN TERMINO")))</f>
        <v>CUMPLIDA</v>
      </c>
    </row>
    <row r="70" spans="1:24" ht="348">
      <c r="A70" s="865"/>
      <c r="B70" s="858"/>
      <c r="C70" s="858"/>
      <c r="D70" s="130" t="s">
        <v>170</v>
      </c>
      <c r="E70" s="80" t="s">
        <v>171</v>
      </c>
      <c r="F70" s="137" t="s">
        <v>172</v>
      </c>
      <c r="G70" s="81" t="s">
        <v>173</v>
      </c>
      <c r="H70" s="76">
        <v>2</v>
      </c>
      <c r="I70" s="77">
        <f>DEFINITIVO!I337</f>
        <v>42370</v>
      </c>
      <c r="J70" s="77">
        <f>DEFINITIVO!J337</f>
        <v>42735</v>
      </c>
      <c r="K70" s="78">
        <f t="shared" si="27"/>
        <v>52.142857142857146</v>
      </c>
      <c r="L70" s="131" t="s">
        <v>59</v>
      </c>
      <c r="M70" s="164">
        <f>DEFINITIVO!M337</f>
        <v>2</v>
      </c>
      <c r="N70" s="79">
        <f>IF(M70/H70&gt;1,1,+M70/H70)</f>
        <v>1</v>
      </c>
      <c r="O70" s="78">
        <f>+K70*N70</f>
        <v>52.142857142857146</v>
      </c>
      <c r="P70" s="78" t="e">
        <f>IF(J70&lt;=#REF!,O70,0)</f>
        <v>#REF!</v>
      </c>
      <c r="Q70" s="78" t="e">
        <f>IF(#REF!&gt;=J70,K70,0)</f>
        <v>#REF!</v>
      </c>
      <c r="R70" s="131"/>
      <c r="S70" s="131"/>
      <c r="T70" s="82" t="str">
        <f>DEFINITIVO!T337</f>
        <v>PLAN VIGENCIA 2014
Cumplidos y entregados: 
1. Formulación del Plan Maestro Fluvial para Colombia 
(publicado en la página web del ministerio en el siguiente enlace https://www.mintransporte.gov.co/Documentos/documentos_del_ministerio/informe_final_consultora)</v>
      </c>
      <c r="U70" s="131">
        <f t="shared" si="28"/>
        <v>2</v>
      </c>
      <c r="V70" s="131">
        <f t="shared" ca="1" si="29"/>
        <v>0</v>
      </c>
      <c r="W70" s="131" t="str">
        <f t="shared" ca="1" si="30"/>
        <v>CUMPLIDA</v>
      </c>
      <c r="X70" s="881"/>
    </row>
    <row r="71" spans="1:24" ht="384">
      <c r="A71" s="129">
        <v>36</v>
      </c>
      <c r="B71" s="130" t="s">
        <v>180</v>
      </c>
      <c r="C71" s="130" t="s">
        <v>48</v>
      </c>
      <c r="D71" s="130" t="s">
        <v>181</v>
      </c>
      <c r="E71" s="25" t="s">
        <v>916</v>
      </c>
      <c r="F71" s="25" t="s">
        <v>917</v>
      </c>
      <c r="G71" s="26" t="s">
        <v>917</v>
      </c>
      <c r="H71" s="26">
        <v>3</v>
      </c>
      <c r="I71" s="77">
        <f>DEFINITIVO!I340</f>
        <v>42948</v>
      </c>
      <c r="J71" s="77">
        <f>DEFINITIVO!J340</f>
        <v>43312</v>
      </c>
      <c r="K71" s="78">
        <f t="shared" si="27"/>
        <v>52</v>
      </c>
      <c r="L71" s="131" t="s">
        <v>59</v>
      </c>
      <c r="M71" s="131">
        <f>DEFINITIVO!M340</f>
        <v>3</v>
      </c>
      <c r="N71" s="79">
        <f t="shared" si="31"/>
        <v>1</v>
      </c>
      <c r="O71" s="78">
        <f t="shared" si="32"/>
        <v>52</v>
      </c>
      <c r="P71" s="78" t="e">
        <f>IF(J71&lt;=#REF!,O71,0)</f>
        <v>#REF!</v>
      </c>
      <c r="Q71" s="78" t="e">
        <f>IF(#REF!&gt;=J71,K71,0)</f>
        <v>#REF!</v>
      </c>
      <c r="R71" s="131"/>
      <c r="S71" s="131"/>
      <c r="T71" s="82" t="str">
        <f>DEFINITIVO!T340</f>
        <v xml:space="preserve">PLAN VIGENCIA 2014
1- De acuerdo a la  accion de mejora :"Publicación de acto -administrativo para la definición de las condiciones mínimas de la infraestructura de los trenes de pasajeros ligeros".  Se expidió la resolución 6249 de 2017 "Por la cual se reglamenta las condiciones mínimas que debe tener la infraestructura del sistema de metro ligero, tren ligero, tranvía y tren-tram”.Dando cumplimiento a la accion de mejora propuesta.
2 -  En cuanto a la revisión del ordenamiento institucional y normativo del modo férreo se ajusto el Manual de normatividad y regulacion ferrea de acuerdo a los lineamiento del ordenamiento institucional y normativo vigentes .  Se adjuntan los dos oficios de la respectiva socialización con memorandos 20175000532051 del 11/12/2017 y 20175000532031 del 11/12/2017 al Invias y a la Ani respectivamente. </v>
      </c>
      <c r="U71" s="131">
        <f t="shared" si="28"/>
        <v>2</v>
      </c>
      <c r="V71" s="131">
        <f t="shared" ca="1" si="29"/>
        <v>0</v>
      </c>
      <c r="W71" s="131" t="str">
        <f t="shared" ca="1" si="30"/>
        <v>CUMPLIDA</v>
      </c>
      <c r="X71" s="131" t="str">
        <f ca="1">IF(W71="CUMPLIDA","CUMPLIDA",IF(W71="EN TERMINO","EN TERMINO","VENCIDA"))</f>
        <v>CUMPLIDA</v>
      </c>
    </row>
    <row r="72" spans="1:24" ht="288">
      <c r="A72" s="129">
        <v>37</v>
      </c>
      <c r="B72" s="130" t="s">
        <v>182</v>
      </c>
      <c r="C72" s="130" t="s">
        <v>48</v>
      </c>
      <c r="D72" s="130" t="s">
        <v>183</v>
      </c>
      <c r="E72" s="25" t="s">
        <v>918</v>
      </c>
      <c r="F72" s="25" t="s">
        <v>686</v>
      </c>
      <c r="G72" s="26" t="s">
        <v>107</v>
      </c>
      <c r="H72" s="26">
        <v>1</v>
      </c>
      <c r="I72" s="77">
        <f>DEFINITIVO!I341</f>
        <v>42978</v>
      </c>
      <c r="J72" s="77">
        <f>DEFINITIVO!J341</f>
        <v>43312</v>
      </c>
      <c r="K72" s="78">
        <f t="shared" si="27"/>
        <v>47.714285714285715</v>
      </c>
      <c r="L72" s="131" t="s">
        <v>59</v>
      </c>
      <c r="M72" s="164">
        <f>DEFINITIVO!M341</f>
        <v>1</v>
      </c>
      <c r="N72" s="79">
        <f t="shared" si="31"/>
        <v>1</v>
      </c>
      <c r="O72" s="78">
        <f t="shared" si="32"/>
        <v>47.714285714285715</v>
      </c>
      <c r="P72" s="78" t="e">
        <f>IF(J72&lt;=#REF!,O72,0)</f>
        <v>#REF!</v>
      </c>
      <c r="Q72" s="78" t="e">
        <f>IF(#REF!&gt;=J72,K72,0)</f>
        <v>#REF!</v>
      </c>
      <c r="R72" s="131"/>
      <c r="S72" s="131"/>
      <c r="T72" s="82" t="str">
        <f>DEFINITIVO!T341</f>
        <v xml:space="preserve">PLAN VIGENCIA 2014
A traves  del ajuste y complementación  el Manual de normatividad y regulacion ferrea  se Integro y unifico los contenidos temáticos y de política en aspectos técnicos, regulatorios, operacionales e institucionales del Modo ferreo como instrumento de politica en colombia. </v>
      </c>
      <c r="U72" s="131">
        <f t="shared" si="28"/>
        <v>2</v>
      </c>
      <c r="V72" s="131">
        <f t="shared" ca="1" si="29"/>
        <v>0</v>
      </c>
      <c r="W72" s="131" t="str">
        <f t="shared" ca="1" si="30"/>
        <v>CUMPLIDA</v>
      </c>
      <c r="X72" s="131" t="str">
        <f ca="1">IF(W72="CUMPLIDA","CUMPLIDA",IF(W72="EN TERMINO","EN TERMINO","VENCIDA"))</f>
        <v>CUMPLIDA</v>
      </c>
    </row>
    <row r="73" spans="1:24" ht="409.5">
      <c r="A73" s="129">
        <v>39</v>
      </c>
      <c r="B73" s="130" t="s">
        <v>184</v>
      </c>
      <c r="C73" s="130" t="s">
        <v>31</v>
      </c>
      <c r="D73" s="130" t="s">
        <v>185</v>
      </c>
      <c r="E73" s="80" t="s">
        <v>186</v>
      </c>
      <c r="F73" s="80" t="s">
        <v>187</v>
      </c>
      <c r="G73" s="76" t="s">
        <v>188</v>
      </c>
      <c r="H73" s="76">
        <v>1</v>
      </c>
      <c r="I73" s="77">
        <f>DEFINITIVO!I342</f>
        <v>42736</v>
      </c>
      <c r="J73" s="77">
        <f>DEFINITIVO!J342</f>
        <v>43100</v>
      </c>
      <c r="K73" s="78">
        <f>(+J73-I73)/7</f>
        <v>52</v>
      </c>
      <c r="L73" s="131" t="s">
        <v>1100</v>
      </c>
      <c r="M73" s="131">
        <f>DEFINITIVO!M342</f>
        <v>1</v>
      </c>
      <c r="N73" s="79">
        <f>IF(M73/H73&gt;1,1,+M73/H73)</f>
        <v>1</v>
      </c>
      <c r="O73" s="78">
        <f>+K73*N73</f>
        <v>52</v>
      </c>
      <c r="P73" s="78" t="e">
        <f>IF(J73&lt;=DTT!#REF!,O73,0)</f>
        <v>#REF!</v>
      </c>
      <c r="Q73" s="78" t="e">
        <f>IF(DTT!#REF!&gt;=J73,K73,0)</f>
        <v>#REF!</v>
      </c>
      <c r="R73" s="131"/>
      <c r="S73" s="131"/>
      <c r="T73" s="82" t="str">
        <f>DEFINITIVO!T342</f>
        <v xml:space="preserve">PLAN VIGENCIA 2014
19-01-2018 informe del Viceministerio de Infraestructura. El hallazgo se da por cumplido, en el entendido que el Ministrio de Transporte adelanto las siguientes actividades:
Para la puesta en marcha de las entidades adscritas al Ministerio de Transporte: Unidad de Planeación de Infraestructura de Transporte – UPIT y Comisión de Regulación de Infraestructura y Transporte – CRIT.
* Se elabora y estructura el informe y los proyectos de decretos de las planta de personal de las dos entidades
* En  el  presupuesto   general   de   la   nación   para   la   vigencia   fiscal   2018,   hay   asignados: $ 2.360.992.501 para  la  Unidad  de  Planeación  del  Sector  de  Infraestructura  de  Transporte  y $ 2.360.992.501 para  la   Comisión de Regulación de Infraestructura y Transporte.
* Los proyectos de decreto: Por el cual se establece la planta de personal de la Unidad de Planeación de Infraestructura de Transporte - UPIT y se dictan otras disposiciones.
Por el cual se crea la planta de personal de la Comisión de Regulación de Infraestructura y Transporte - CRIT y se dictan otras disposiciones.
Ya cuentan con el  aval del Departamento Administrativo de la Función Pública y del Ministerio de Hacienda y Crédito Público y se encuentran actualmente en el trámite correspondiente. </v>
      </c>
      <c r="U73" s="131">
        <f>IF(N73=100%,2,0)</f>
        <v>2</v>
      </c>
      <c r="V73" s="131">
        <f ca="1">IF(J73&lt;DTT!$T$2,0,1)</f>
        <v>0</v>
      </c>
      <c r="W73" s="131" t="str">
        <f ca="1">IF(U73+V73&gt;1,"CUMPLIDA",IF(V73=1,"EN TERMINO","VENCIDA"))</f>
        <v>CUMPLIDA</v>
      </c>
      <c r="X73" s="131" t="str">
        <f ca="1">IF(W73="CUMPLIDA","CUMPLIDA",IF(W73="EN TERMINO","EN TERMINO","VENCIDA"))</f>
        <v>CUMPLIDA</v>
      </c>
    </row>
    <row r="74" spans="1:24" ht="60">
      <c r="A74" s="865">
        <v>43</v>
      </c>
      <c r="B74" s="858" t="s">
        <v>194</v>
      </c>
      <c r="C74" s="858" t="s">
        <v>48</v>
      </c>
      <c r="D74" s="858" t="s">
        <v>195</v>
      </c>
      <c r="E74" s="862" t="s">
        <v>830</v>
      </c>
      <c r="F74" s="130" t="s">
        <v>869</v>
      </c>
      <c r="G74" s="76" t="s">
        <v>832</v>
      </c>
      <c r="H74" s="24">
        <v>32</v>
      </c>
      <c r="I74" s="77">
        <f>DEFINITIVO!I344</f>
        <v>42993</v>
      </c>
      <c r="J74" s="77">
        <f>DEFINITIVO!J344</f>
        <v>43312</v>
      </c>
      <c r="K74" s="78">
        <f t="shared" si="27"/>
        <v>45.571428571428569</v>
      </c>
      <c r="L74" s="131" t="s">
        <v>833</v>
      </c>
      <c r="M74" s="131">
        <f>DEFINITIVO!M344</f>
        <v>47</v>
      </c>
      <c r="N74" s="79">
        <f t="shared" si="31"/>
        <v>1</v>
      </c>
      <c r="O74" s="78">
        <f t="shared" si="32"/>
        <v>45.571428571428569</v>
      </c>
      <c r="P74" s="78" t="e">
        <f>IF(J74&lt;=#REF!,O74,0)</f>
        <v>#REF!</v>
      </c>
      <c r="Q74" s="78" t="e">
        <f>IF(#REF!&gt;=J74,K74,0)</f>
        <v>#REF!</v>
      </c>
      <c r="R74" s="131"/>
      <c r="S74" s="131"/>
      <c r="T74" s="507" t="str">
        <f>DEFINITIVO!T344</f>
        <v>PLAN VIGENCIA 2014
En Julio se enviaron 19 oficios y en Septiembre se enviaron 28 para un total de 47 en el segundo semestre del año.</v>
      </c>
      <c r="U74" s="131">
        <f t="shared" si="28"/>
        <v>2</v>
      </c>
      <c r="V74" s="131">
        <f t="shared" ca="1" si="29"/>
        <v>0</v>
      </c>
      <c r="W74" s="131" t="str">
        <f t="shared" ca="1" si="30"/>
        <v>CUMPLIDA</v>
      </c>
      <c r="X74" s="883" t="str">
        <f ca="1">IF(W74&amp;W75&amp;W76&amp;W77="CUMPLIDA","CUMPLIDA",IF(OR(W74="VENCIDA",W75="VENCIDA",W76="VENCIDA",W77="VENCIDA"),"VENCIDA",IF(U74+U75+U76+U77=8,"CUMPLIDA","EN TERMINO")))</f>
        <v>CUMPLIDA</v>
      </c>
    </row>
    <row r="75" spans="1:24" ht="233.25" customHeight="1">
      <c r="A75" s="865"/>
      <c r="B75" s="858"/>
      <c r="C75" s="858"/>
      <c r="D75" s="858"/>
      <c r="E75" s="926"/>
      <c r="F75" s="130" t="s">
        <v>834</v>
      </c>
      <c r="G75" s="76" t="s">
        <v>835</v>
      </c>
      <c r="H75" s="24">
        <v>32</v>
      </c>
      <c r="I75" s="77">
        <f>DEFINITIVO!I345</f>
        <v>42993</v>
      </c>
      <c r="J75" s="77">
        <f>DEFINITIVO!J345</f>
        <v>43312</v>
      </c>
      <c r="K75" s="78">
        <f t="shared" si="27"/>
        <v>45.571428571428569</v>
      </c>
      <c r="L75" s="131" t="s">
        <v>833</v>
      </c>
      <c r="M75" s="164">
        <f>DEFINITIVO!M345</f>
        <v>32</v>
      </c>
      <c r="N75" s="79">
        <f>IF(M75/H75&gt;1,1,+M75/H75)</f>
        <v>1</v>
      </c>
      <c r="O75" s="78">
        <f>+K75*N75</f>
        <v>45.571428571428569</v>
      </c>
      <c r="P75" s="78" t="e">
        <f>IF(J75&lt;=#REF!,O75,0)</f>
        <v>#REF!</v>
      </c>
      <c r="Q75" s="78" t="e">
        <f>IF(#REF!&gt;=J75,K75,0)</f>
        <v>#REF!</v>
      </c>
      <c r="R75" s="131"/>
      <c r="S75" s="131"/>
      <c r="T75" s="507" t="str">
        <f>DEFINITIVO!T345</f>
        <v>PLAN VIGENCIA 2014
Se actualizaron 21 matrices se seguimiento con la información suministrada por el Grupo de Regalias, los restantes 11 departamentos no registraron contratos de regalias para el periodo de vigencia del PVD
Se incluyó información de contratos departamentales reportados en el SECOP de 20 departamentos, de los restantes 12 departamentos no se registraron contratos en la consulta.
Se revisó por departamento el listado de los proyectos aprobados por el SGR, en cada una de la matrices de seguimiento por departametno se incluyen los proyectos identificados que hacen parte de las vias priorrizadas en los PVD y que fueron aprobados recursos para su intervencion</v>
      </c>
      <c r="U75" s="131">
        <f>IF(N75=100%,2,0)</f>
        <v>2</v>
      </c>
      <c r="V75" s="131">
        <f ca="1">IF(J75&lt;$T$2,0,1)</f>
        <v>0</v>
      </c>
      <c r="W75" s="131" t="str">
        <f t="shared" ca="1" si="30"/>
        <v>CUMPLIDA</v>
      </c>
      <c r="X75" s="884"/>
    </row>
    <row r="76" spans="1:24" ht="143.25" customHeight="1">
      <c r="A76" s="865"/>
      <c r="B76" s="858"/>
      <c r="C76" s="858"/>
      <c r="D76" s="858"/>
      <c r="E76" s="926"/>
      <c r="F76" s="128" t="s">
        <v>836</v>
      </c>
      <c r="G76" s="22" t="s">
        <v>837</v>
      </c>
      <c r="H76" s="24">
        <v>10</v>
      </c>
      <c r="I76" s="77">
        <f>DEFINITIVO!I346</f>
        <v>43009</v>
      </c>
      <c r="J76" s="77">
        <f>DEFINITIVO!J346</f>
        <v>43373</v>
      </c>
      <c r="K76" s="78">
        <f t="shared" si="27"/>
        <v>52</v>
      </c>
      <c r="L76" s="131" t="s">
        <v>833</v>
      </c>
      <c r="M76" s="164">
        <f>DEFINITIVO!M346</f>
        <v>10</v>
      </c>
      <c r="N76" s="79">
        <f>IF(M76/H76&gt;1,1,+M76/H76)</f>
        <v>1</v>
      </c>
      <c r="O76" s="78">
        <f>+K76*N76</f>
        <v>52</v>
      </c>
      <c r="P76" s="78" t="e">
        <f>IF(J76&lt;=#REF!,O76,0)</f>
        <v>#REF!</v>
      </c>
      <c r="Q76" s="78" t="e">
        <f>IF(#REF!&gt;=J76,K76,0)</f>
        <v>#REF!</v>
      </c>
      <c r="R76" s="131"/>
      <c r="S76" s="131"/>
      <c r="T76" s="507" t="str">
        <f>DEFINITIVO!T346</f>
        <v>PLAN VIGENCIA 2014
La visita al Departamento de Quindío se realizó el 9 y 10 de octubre
Se han realizado 9 visitas así:
Antioquia-Caldas - Guainía - Nariño - Risaralda - Tolima - Valle - Vichada - Casanare.
La visita a Quindío, por motivos de agenda se realizará la segunda semana de octubre.
Se hicieron 7 visitas.
Caldas nov-2017, Guainia oct-2017, Risaralda oct-2017, Tolima oct-2017,  Vichada oct-2017, Nariño feb-2018,  Antiioquia may-2018</v>
      </c>
      <c r="U76" s="131">
        <f>IF(N76=100%,2,0)</f>
        <v>2</v>
      </c>
      <c r="V76" s="131">
        <f ca="1">IF(J76&lt;$T$2,0,1)</f>
        <v>0</v>
      </c>
      <c r="W76" s="131" t="str">
        <f t="shared" ca="1" si="30"/>
        <v>CUMPLIDA</v>
      </c>
      <c r="X76" s="884"/>
    </row>
    <row r="77" spans="1:24" ht="155.25" customHeight="1">
      <c r="A77" s="865"/>
      <c r="B77" s="858"/>
      <c r="C77" s="858"/>
      <c r="D77" s="858"/>
      <c r="E77" s="927"/>
      <c r="F77" s="130" t="s">
        <v>838</v>
      </c>
      <c r="G77" s="76" t="s">
        <v>839</v>
      </c>
      <c r="H77" s="24">
        <v>1</v>
      </c>
      <c r="I77" s="77">
        <f>DEFINITIVO!I347</f>
        <v>43009</v>
      </c>
      <c r="J77" s="77">
        <f>DEFINITIVO!J347</f>
        <v>43312</v>
      </c>
      <c r="K77" s="78">
        <f t="shared" si="27"/>
        <v>43.285714285714285</v>
      </c>
      <c r="L77" s="131" t="s">
        <v>833</v>
      </c>
      <c r="M77" s="164">
        <f>DEFINITIVO!M347</f>
        <v>1</v>
      </c>
      <c r="N77" s="79">
        <f>IF(M77/H77&gt;1,1,+M77/H77)</f>
        <v>1</v>
      </c>
      <c r="O77" s="78">
        <f>+K77*N77</f>
        <v>43.285714285714285</v>
      </c>
      <c r="P77" s="78" t="e">
        <f>IF(J77&lt;=#REF!,O77,0)</f>
        <v>#REF!</v>
      </c>
      <c r="Q77" s="78" t="e">
        <f>IF(#REF!&gt;=J77,K77,0)</f>
        <v>#REF!</v>
      </c>
      <c r="R77" s="131"/>
      <c r="S77" s="131"/>
      <c r="T77" s="507" t="str">
        <f>DEFINITIVO!T347</f>
        <v>PLAN VIGENCIA 2014
Se creó la carpeta donde se cargaron todos los soportes.
A la carpeta se puede acceder por el siguiente vinculo: https://mintransporte-my.sharepoint.com/personal/nrivera_mintransporte_gov_co/Documents/INFORMACION%20MISIONAL/PLAN%20VIAL%20DEPARTAMENTAL/Hallazgo%209%20-%202016?csf=1&amp;e=61520c52f08643b3b3d0b2881502f72d</v>
      </c>
      <c r="U77" s="131">
        <f>IF(N77=100%,2,0)</f>
        <v>2</v>
      </c>
      <c r="V77" s="131">
        <f ca="1">IF(J77&lt;$T$2,0,1)</f>
        <v>0</v>
      </c>
      <c r="W77" s="131" t="str">
        <f t="shared" ca="1" si="30"/>
        <v>CUMPLIDA</v>
      </c>
      <c r="X77" s="885"/>
    </row>
    <row r="78" spans="1:24" ht="228.75" thickBot="1">
      <c r="A78" s="129">
        <v>46</v>
      </c>
      <c r="B78" s="130" t="s">
        <v>196</v>
      </c>
      <c r="C78" s="130" t="s">
        <v>48</v>
      </c>
      <c r="D78" s="80" t="s">
        <v>197</v>
      </c>
      <c r="E78" s="25" t="s">
        <v>919</v>
      </c>
      <c r="F78" s="25" t="s">
        <v>920</v>
      </c>
      <c r="G78" s="25" t="s">
        <v>870</v>
      </c>
      <c r="H78" s="26">
        <v>1</v>
      </c>
      <c r="I78" s="77">
        <f>DEFINITIVO!I348</f>
        <v>42979</v>
      </c>
      <c r="J78" s="77">
        <f>DEFINITIVO!J348</f>
        <v>43100</v>
      </c>
      <c r="K78" s="78">
        <f t="shared" si="27"/>
        <v>17.285714285714285</v>
      </c>
      <c r="L78" s="131" t="s">
        <v>871</v>
      </c>
      <c r="M78" s="131">
        <f>DEFINITIVO!M348</f>
        <v>1</v>
      </c>
      <c r="N78" s="79">
        <f t="shared" si="31"/>
        <v>1</v>
      </c>
      <c r="O78" s="78">
        <f t="shared" si="32"/>
        <v>17.285714285714285</v>
      </c>
      <c r="P78" s="78" t="e">
        <f>IF(J78&lt;=#REF!,O78,0)</f>
        <v>#REF!</v>
      </c>
      <c r="Q78" s="78" t="e">
        <f>IF(#REF!&gt;=J78,K78,0)</f>
        <v>#REF!</v>
      </c>
      <c r="R78" s="131"/>
      <c r="S78" s="131"/>
      <c r="T78" s="82" t="str">
        <f>DEFINITIVO!T348</f>
        <v xml:space="preserve">PLAN VIGENCIA 2014
Se adelanto la adquisición de  cuatro licencias,  una suscripción y un soporte  técnico hasta diciembre de 2017  con el proveedor de ArcGI, lo que ha permitido que las funcionalidades de visualización de capas tengan un rendimiento apropiado,  efectividad en la consulta contando con diferentes visores para todo tipo de usuario. </v>
      </c>
      <c r="U78" s="37">
        <f t="shared" si="28"/>
        <v>2</v>
      </c>
      <c r="V78" s="131">
        <f t="shared" ca="1" si="29"/>
        <v>0</v>
      </c>
      <c r="W78" s="131" t="str">
        <f t="shared" ca="1" si="30"/>
        <v>CUMPLIDA</v>
      </c>
      <c r="X78" s="131" t="str">
        <f ca="1">IF(W78="CUMPLIDA","CUMPLIDA",IF(W78="EN TERMINO","EN TERMINO","VENCIDA"))</f>
        <v>CUMPLIDA</v>
      </c>
    </row>
    <row r="79" spans="1:24" ht="15.75" thickBot="1">
      <c r="A79" s="99" t="s">
        <v>332</v>
      </c>
      <c r="B79" s="100"/>
      <c r="C79" s="101"/>
      <c r="D79" s="102"/>
      <c r="E79" s="102"/>
      <c r="F79" s="102"/>
      <c r="G79" s="102"/>
      <c r="H79" s="103"/>
      <c r="I79" s="102"/>
      <c r="J79" s="104"/>
      <c r="K79" s="105"/>
      <c r="L79" s="106"/>
      <c r="M79" s="107"/>
      <c r="N79" s="108">
        <f>SUM(N34:N78)</f>
        <v>43</v>
      </c>
      <c r="O79" s="108">
        <f>SUM(O34:O78)</f>
        <v>1544.8571428571427</v>
      </c>
      <c r="P79" s="108" t="e">
        <f>SUM(P34:P78)</f>
        <v>#REF!</v>
      </c>
      <c r="Q79" s="108" t="e">
        <f>SUM(Q34:Q78)</f>
        <v>#REF!</v>
      </c>
      <c r="R79" s="110"/>
      <c r="S79" s="111"/>
      <c r="T79" s="41"/>
      <c r="U79" s="31"/>
      <c r="V79" s="31"/>
      <c r="W79" s="42"/>
      <c r="X79" s="43"/>
    </row>
    <row r="80" spans="1:24" ht="18.75">
      <c r="A80" s="145"/>
      <c r="B80" s="146"/>
      <c r="C80" s="146"/>
      <c r="D80" s="147"/>
      <c r="E80" s="147"/>
      <c r="F80" s="149"/>
      <c r="G80" s="150"/>
      <c r="H80" s="151"/>
      <c r="I80" s="151"/>
      <c r="J80" s="150"/>
      <c r="K80" s="152"/>
      <c r="L80" s="153"/>
      <c r="M80" s="31"/>
      <c r="N80" s="143"/>
      <c r="O80" s="143"/>
      <c r="P80" s="143"/>
      <c r="Q80" s="143"/>
      <c r="R80" s="31"/>
      <c r="S80" s="31"/>
      <c r="T80" s="36"/>
      <c r="U80" s="31"/>
      <c r="V80" s="31"/>
      <c r="W80" s="143"/>
      <c r="X80" s="31"/>
    </row>
    <row r="82" spans="2:9" ht="18">
      <c r="B82" s="563" t="s">
        <v>347</v>
      </c>
      <c r="C82" s="564" t="s">
        <v>338</v>
      </c>
      <c r="D82" s="565" t="s">
        <v>335</v>
      </c>
      <c r="E82" s="566" t="s">
        <v>341</v>
      </c>
      <c r="F82" s="567" t="s">
        <v>344</v>
      </c>
      <c r="H82" s="877" t="s">
        <v>689</v>
      </c>
      <c r="I82" s="877"/>
    </row>
    <row r="83" spans="2:9" ht="22.5" customHeight="1">
      <c r="B83" s="561" t="s">
        <v>1739</v>
      </c>
      <c r="C83" s="324">
        <f ca="1">COUNTIF($X$10:$X$22,$C$82)</f>
        <v>0</v>
      </c>
      <c r="D83" s="325">
        <f ca="1">COUNTIF($X$10:$X$22,$D$82)</f>
        <v>0</v>
      </c>
      <c r="E83" s="326">
        <f ca="1">COUNTIF($X$10:$X$22,$E$82)</f>
        <v>13</v>
      </c>
      <c r="F83" s="327">
        <f ca="1">SUM(C83:E83)</f>
        <v>13</v>
      </c>
      <c r="H83" s="48" t="s">
        <v>335</v>
      </c>
      <c r="I83" s="48">
        <f ca="1">COUNTIF($X$10:$X$78,H83)</f>
        <v>19</v>
      </c>
    </row>
    <row r="84" spans="2:9" ht="22.5" customHeight="1">
      <c r="B84" s="561" t="s">
        <v>1738</v>
      </c>
      <c r="C84" s="324">
        <f ca="1">COUNTIF($X$24:$X$32,C$82)</f>
        <v>0</v>
      </c>
      <c r="D84" s="325">
        <f ca="1">COUNTIF($X$24:$X$32,D$82)</f>
        <v>1</v>
      </c>
      <c r="E84" s="326">
        <f ca="1">COUNTIF($X$24:$X$32,E$82)</f>
        <v>2</v>
      </c>
      <c r="F84" s="327">
        <f ca="1">SUM(C84:E84)</f>
        <v>3</v>
      </c>
      <c r="H84" s="48" t="s">
        <v>338</v>
      </c>
      <c r="I84" s="48">
        <f ca="1">COUNTIF($X$10:$X$78,H84)</f>
        <v>0</v>
      </c>
    </row>
    <row r="85" spans="2:9" ht="22.5" customHeight="1">
      <c r="B85" s="561" t="s">
        <v>693</v>
      </c>
      <c r="C85" s="324">
        <f ca="1">COUNTIF($X$34:$X$43,C$82)</f>
        <v>0</v>
      </c>
      <c r="D85" s="325">
        <f ca="1">COUNTIF($X$34:$X$43,D$82)</f>
        <v>3</v>
      </c>
      <c r="E85" s="326">
        <f ca="1">COUNTIF($X$34:$X$43,E$82)</f>
        <v>0</v>
      </c>
      <c r="F85" s="327">
        <f ca="1">SUM(C85:E85)</f>
        <v>3</v>
      </c>
      <c r="H85" s="48" t="s">
        <v>341</v>
      </c>
      <c r="I85" s="48">
        <f ca="1">COUNTIF($X$10:$X$78,H85)</f>
        <v>15</v>
      </c>
    </row>
    <row r="86" spans="2:9" ht="22.5" customHeight="1">
      <c r="B86" s="561" t="s">
        <v>365</v>
      </c>
      <c r="C86" s="324">
        <f ca="1">COUNTIF($X$45:$X$59,C$82)</f>
        <v>0</v>
      </c>
      <c r="D86" s="325">
        <f ca="1">COUNTIF($X$45:$X$59,D$82)</f>
        <v>6</v>
      </c>
      <c r="E86" s="326">
        <f ca="1">COUNTIF($X$45:$X$59,E$82)</f>
        <v>0</v>
      </c>
      <c r="F86" s="327">
        <f ca="1">SUM(C86:E86)</f>
        <v>6</v>
      </c>
      <c r="H86" s="48" t="s">
        <v>344</v>
      </c>
      <c r="I86" s="48">
        <f ca="1">SUM(I83:I85)</f>
        <v>34</v>
      </c>
    </row>
    <row r="87" spans="2:9" ht="22.5" customHeight="1">
      <c r="B87" s="560" t="s">
        <v>348</v>
      </c>
      <c r="C87" s="328">
        <f ca="1">COUNTIF($X$61:$X$78,C$82)</f>
        <v>0</v>
      </c>
      <c r="D87" s="325">
        <f ca="1">COUNTIF($X$61:$X$78,D$82)</f>
        <v>9</v>
      </c>
      <c r="E87" s="326">
        <f ca="1">COUNTIF($X$61:$X$78,E$82)</f>
        <v>0</v>
      </c>
      <c r="F87" s="331">
        <f ca="1">SUM(C87:E87)</f>
        <v>9</v>
      </c>
    </row>
    <row r="88" spans="2:9" ht="20.25">
      <c r="B88" s="340" t="s">
        <v>344</v>
      </c>
      <c r="C88" s="339">
        <f ca="1">SUM(C83:C87)</f>
        <v>0</v>
      </c>
      <c r="D88" s="339">
        <f ca="1">SUM(D83:D87)</f>
        <v>19</v>
      </c>
      <c r="E88" s="339">
        <f ca="1">SUM(E83:E87)</f>
        <v>15</v>
      </c>
      <c r="F88" s="339">
        <f ca="1">SUM(F83:F87)</f>
        <v>34</v>
      </c>
    </row>
  </sheetData>
  <mergeCells count="103">
    <mergeCell ref="X27:X29"/>
    <mergeCell ref="A30:A32"/>
    <mergeCell ref="B30:B32"/>
    <mergeCell ref="C30:C32"/>
    <mergeCell ref="D30:D32"/>
    <mergeCell ref="E30:E32"/>
    <mergeCell ref="X30:X32"/>
    <mergeCell ref="A27:A29"/>
    <mergeCell ref="B27:B29"/>
    <mergeCell ref="C27:C29"/>
    <mergeCell ref="D27:D29"/>
    <mergeCell ref="E27:E29"/>
    <mergeCell ref="G7:G8"/>
    <mergeCell ref="H7:H8"/>
    <mergeCell ref="I7:I8"/>
    <mergeCell ref="J7:J8"/>
    <mergeCell ref="A7:A8"/>
    <mergeCell ref="B7:B8"/>
    <mergeCell ref="C7:C8"/>
    <mergeCell ref="D7:D8"/>
    <mergeCell ref="E7:E8"/>
    <mergeCell ref="A1:S1"/>
    <mergeCell ref="A2:S2"/>
    <mergeCell ref="A3:S3"/>
    <mergeCell ref="A4:S4"/>
    <mergeCell ref="A5:X5"/>
    <mergeCell ref="A6:X6"/>
    <mergeCell ref="A24:A26"/>
    <mergeCell ref="B24:B26"/>
    <mergeCell ref="C24:C26"/>
    <mergeCell ref="D24:D26"/>
    <mergeCell ref="E24:E26"/>
    <mergeCell ref="X24:X26"/>
    <mergeCell ref="X7:X8"/>
    <mergeCell ref="P7:P8"/>
    <mergeCell ref="Q7:Q8"/>
    <mergeCell ref="R7:S7"/>
    <mergeCell ref="T7:T8"/>
    <mergeCell ref="W7:W8"/>
    <mergeCell ref="K7:K8"/>
    <mergeCell ref="L7:L8"/>
    <mergeCell ref="M7:M8"/>
    <mergeCell ref="N7:N8"/>
    <mergeCell ref="O7:O8"/>
    <mergeCell ref="F7:F8"/>
    <mergeCell ref="X45:X46"/>
    <mergeCell ref="X38:X40"/>
    <mergeCell ref="A34:A37"/>
    <mergeCell ref="B34:B37"/>
    <mergeCell ref="C34:C37"/>
    <mergeCell ref="D34:D37"/>
    <mergeCell ref="E34:E37"/>
    <mergeCell ref="X34:X37"/>
    <mergeCell ref="A41:A43"/>
    <mergeCell ref="B41:B43"/>
    <mergeCell ref="C41:C43"/>
    <mergeCell ref="X41:X43"/>
    <mergeCell ref="A38:A40"/>
    <mergeCell ref="B38:B40"/>
    <mergeCell ref="C38:C40"/>
    <mergeCell ref="D38:D40"/>
    <mergeCell ref="A45:A46"/>
    <mergeCell ref="B45:B46"/>
    <mergeCell ref="C45:C46"/>
    <mergeCell ref="D45:D46"/>
    <mergeCell ref="E45:E46"/>
    <mergeCell ref="E38:E40"/>
    <mergeCell ref="D74:D77"/>
    <mergeCell ref="E74:E77"/>
    <mergeCell ref="A53:A55"/>
    <mergeCell ref="B53:B55"/>
    <mergeCell ref="C53:C55"/>
    <mergeCell ref="D53:D55"/>
    <mergeCell ref="X53:X55"/>
    <mergeCell ref="A47:A51"/>
    <mergeCell ref="B47:B51"/>
    <mergeCell ref="C47:C51"/>
    <mergeCell ref="D47:D50"/>
    <mergeCell ref="X47:X51"/>
    <mergeCell ref="H82:I82"/>
    <mergeCell ref="A58:A59"/>
    <mergeCell ref="B58:B59"/>
    <mergeCell ref="C58:C59"/>
    <mergeCell ref="D58:D59"/>
    <mergeCell ref="X58:X59"/>
    <mergeCell ref="A56:A57"/>
    <mergeCell ref="B56:B57"/>
    <mergeCell ref="C56:C57"/>
    <mergeCell ref="D56:D57"/>
    <mergeCell ref="X56:X57"/>
    <mergeCell ref="A62:A67"/>
    <mergeCell ref="B62:B67"/>
    <mergeCell ref="C62:C67"/>
    <mergeCell ref="X62:X67"/>
    <mergeCell ref="D64:D66"/>
    <mergeCell ref="X74:X77"/>
    <mergeCell ref="A69:A70"/>
    <mergeCell ref="B69:B70"/>
    <mergeCell ref="C69:C70"/>
    <mergeCell ref="X69:X70"/>
    <mergeCell ref="A74:A77"/>
    <mergeCell ref="B74:B77"/>
    <mergeCell ref="C74:C77"/>
  </mergeCells>
  <conditionalFormatting sqref="W34:W43 W45:W59 W61:X61 W62:W70 W74:W78 W71:X72 W24:W32 W10:X22">
    <cfRule type="cellIs" dxfId="803" priority="454" operator="equal">
      <formula>"EN TERMINO"</formula>
    </cfRule>
    <cfRule type="cellIs" dxfId="802" priority="455" operator="equal">
      <formula>"CUMPLIDA"</formula>
    </cfRule>
    <cfRule type="cellIs" dxfId="801" priority="456" operator="equal">
      <formula>"VENCIDA"</formula>
    </cfRule>
  </conditionalFormatting>
  <conditionalFormatting sqref="X69">
    <cfRule type="cellIs" dxfId="800" priority="427" operator="equal">
      <formula>"EN TERMINO"</formula>
    </cfRule>
    <cfRule type="cellIs" dxfId="799" priority="428" operator="equal">
      <formula>"CUMPLIDA"</formula>
    </cfRule>
    <cfRule type="cellIs" dxfId="798" priority="429" operator="equal">
      <formula>"VENCIDA"</formula>
    </cfRule>
  </conditionalFormatting>
  <conditionalFormatting sqref="X62">
    <cfRule type="cellIs" dxfId="797" priority="406" operator="equal">
      <formula>"EN TERMINO"</formula>
    </cfRule>
    <cfRule type="cellIs" dxfId="796" priority="407" operator="equal">
      <formula>"CUMPLIDA"</formula>
    </cfRule>
    <cfRule type="cellIs" dxfId="795" priority="408" operator="equal">
      <formula>"VENCIDA"</formula>
    </cfRule>
  </conditionalFormatting>
  <conditionalFormatting sqref="X68">
    <cfRule type="cellIs" dxfId="794" priority="385" operator="equal">
      <formula>"EN TERMINO"</formula>
    </cfRule>
    <cfRule type="cellIs" dxfId="793" priority="386" operator="equal">
      <formula>"CUMPLIDA"</formula>
    </cfRule>
    <cfRule type="cellIs" dxfId="792" priority="387" operator="equal">
      <formula>"VENCIDA"</formula>
    </cfRule>
  </conditionalFormatting>
  <conditionalFormatting sqref="X45">
    <cfRule type="cellIs" dxfId="791" priority="352" operator="equal">
      <formula>"EN TERMINO"</formula>
    </cfRule>
    <cfRule type="cellIs" dxfId="790" priority="353" operator="equal">
      <formula>"CUMPLIDA"</formula>
    </cfRule>
    <cfRule type="cellIs" dxfId="789" priority="354" operator="equal">
      <formula>"VENCIDA"</formula>
    </cfRule>
  </conditionalFormatting>
  <conditionalFormatting sqref="X56">
    <cfRule type="cellIs" dxfId="788" priority="349" operator="equal">
      <formula>"EN TERMINO"</formula>
    </cfRule>
    <cfRule type="cellIs" dxfId="787" priority="350" operator="equal">
      <formula>"CUMPLIDA"</formula>
    </cfRule>
    <cfRule type="cellIs" dxfId="786" priority="351" operator="equal">
      <formula>"VENCIDA"</formula>
    </cfRule>
  </conditionalFormatting>
  <conditionalFormatting sqref="X58">
    <cfRule type="cellIs" dxfId="785" priority="346" operator="equal">
      <formula>"EN TERMINO"</formula>
    </cfRule>
    <cfRule type="cellIs" dxfId="784" priority="347" operator="equal">
      <formula>"CUMPLIDA"</formula>
    </cfRule>
    <cfRule type="cellIs" dxfId="783" priority="348" operator="equal">
      <formula>"VENCIDA"</formula>
    </cfRule>
  </conditionalFormatting>
  <conditionalFormatting sqref="X52">
    <cfRule type="cellIs" dxfId="782" priority="325" operator="equal">
      <formula>"EN TERMINO"</formula>
    </cfRule>
    <cfRule type="cellIs" dxfId="781" priority="326" operator="equal">
      <formula>"CUMPLIDA"</formula>
    </cfRule>
    <cfRule type="cellIs" dxfId="780" priority="327" operator="equal">
      <formula>"VENCIDA"</formula>
    </cfRule>
  </conditionalFormatting>
  <conditionalFormatting sqref="X53">
    <cfRule type="cellIs" dxfId="779" priority="307" operator="equal">
      <formula>"EN TERMINO"</formula>
    </cfRule>
    <cfRule type="cellIs" dxfId="778" priority="308" operator="equal">
      <formula>"CUMPLIDA"</formula>
    </cfRule>
    <cfRule type="cellIs" dxfId="777" priority="309" operator="equal">
      <formula>"VENCIDA"</formula>
    </cfRule>
  </conditionalFormatting>
  <conditionalFormatting sqref="X47">
    <cfRule type="cellIs" dxfId="776" priority="295" operator="equal">
      <formula>"EN TERMINO"</formula>
    </cfRule>
    <cfRule type="cellIs" dxfId="775" priority="296" operator="equal">
      <formula>"CUMPLIDA"</formula>
    </cfRule>
    <cfRule type="cellIs" dxfId="774" priority="297" operator="equal">
      <formula>"VENCIDA"</formula>
    </cfRule>
  </conditionalFormatting>
  <conditionalFormatting sqref="X33">
    <cfRule type="cellIs" dxfId="773" priority="274" operator="equal">
      <formula>"EN TERMINO"</formula>
    </cfRule>
    <cfRule type="cellIs" dxfId="772" priority="275" operator="equal">
      <formula>"CUMPLIDA"</formula>
    </cfRule>
    <cfRule type="cellIs" dxfId="771" priority="276" operator="equal">
      <formula>"VENCIDA"</formula>
    </cfRule>
  </conditionalFormatting>
  <conditionalFormatting sqref="W33">
    <cfRule type="cellIs" dxfId="770" priority="271" operator="equal">
      <formula>"EN TERMINO"</formula>
    </cfRule>
    <cfRule type="cellIs" dxfId="769" priority="272" operator="equal">
      <formula>"CUMPLIDA"</formula>
    </cfRule>
    <cfRule type="cellIs" dxfId="768" priority="273" operator="equal">
      <formula>"VENCIDA"</formula>
    </cfRule>
  </conditionalFormatting>
  <conditionalFormatting sqref="X34">
    <cfRule type="cellIs" dxfId="767" priority="244" operator="equal">
      <formula>"EN TERMINO"</formula>
    </cfRule>
    <cfRule type="cellIs" dxfId="766" priority="245" operator="equal">
      <formula>"CUMPLIDA"</formula>
    </cfRule>
    <cfRule type="cellIs" dxfId="765" priority="246" operator="equal">
      <formula>"VENCIDA"</formula>
    </cfRule>
  </conditionalFormatting>
  <conditionalFormatting sqref="X38">
    <cfRule type="cellIs" dxfId="764" priority="241" operator="equal">
      <formula>"EN TERMINO"</formula>
    </cfRule>
    <cfRule type="cellIs" dxfId="763" priority="242" operator="equal">
      <formula>"CUMPLIDA"</formula>
    </cfRule>
    <cfRule type="cellIs" dxfId="762" priority="243" operator="equal">
      <formula>"VENCIDA"</formula>
    </cfRule>
  </conditionalFormatting>
  <conditionalFormatting sqref="X41">
    <cfRule type="cellIs" dxfId="761" priority="238" operator="equal">
      <formula>"EN TERMINO"</formula>
    </cfRule>
    <cfRule type="cellIs" dxfId="760" priority="239" operator="equal">
      <formula>"CUMPLIDA"</formula>
    </cfRule>
    <cfRule type="cellIs" dxfId="759" priority="240" operator="equal">
      <formula>"VENCIDA"</formula>
    </cfRule>
  </conditionalFormatting>
  <conditionalFormatting sqref="X78">
    <cfRule type="cellIs" dxfId="758" priority="139" operator="equal">
      <formula>"EN TERMINO"</formula>
    </cfRule>
    <cfRule type="cellIs" dxfId="757" priority="140" operator="equal">
      <formula>"CUMPLIDA"</formula>
    </cfRule>
    <cfRule type="cellIs" dxfId="756" priority="141" operator="equal">
      <formula>"VENCIDA"</formula>
    </cfRule>
  </conditionalFormatting>
  <conditionalFormatting sqref="X74">
    <cfRule type="cellIs" dxfId="755" priority="136" operator="equal">
      <formula>"EN TERMINO"</formula>
    </cfRule>
    <cfRule type="cellIs" dxfId="754" priority="137" operator="equal">
      <formula>"CUMPLIDA"</formula>
    </cfRule>
    <cfRule type="cellIs" dxfId="753" priority="138" operator="equal">
      <formula>"VENCIDA"</formula>
    </cfRule>
  </conditionalFormatting>
  <conditionalFormatting sqref="W60:X60">
    <cfRule type="cellIs" dxfId="752" priority="103" operator="equal">
      <formula>"EN TERMINO"</formula>
    </cfRule>
    <cfRule type="cellIs" dxfId="751" priority="104" operator="equal">
      <formula>"CUMPLIDA"</formula>
    </cfRule>
    <cfRule type="cellIs" dxfId="750" priority="105" operator="equal">
      <formula>"VENCIDA"</formula>
    </cfRule>
  </conditionalFormatting>
  <conditionalFormatting sqref="W44:X44">
    <cfRule type="cellIs" dxfId="749" priority="100" operator="equal">
      <formula>"EN TERMINO"</formula>
    </cfRule>
    <cfRule type="cellIs" dxfId="748" priority="101" operator="equal">
      <formula>"CUMPLIDA"</formula>
    </cfRule>
    <cfRule type="cellIs" dxfId="747" priority="102" operator="equal">
      <formula>"VENCIDA"</formula>
    </cfRule>
  </conditionalFormatting>
  <conditionalFormatting sqref="W73:X73">
    <cfRule type="cellIs" dxfId="746" priority="85" operator="equal">
      <formula>"EN TERMINO"</formula>
    </cfRule>
    <cfRule type="cellIs" dxfId="745" priority="86" operator="equal">
      <formula>"CUMPLIDA"</formula>
    </cfRule>
    <cfRule type="cellIs" dxfId="744" priority="87" operator="equal">
      <formula>"VENCIDA"</formula>
    </cfRule>
  </conditionalFormatting>
  <conditionalFormatting sqref="X23">
    <cfRule type="cellIs" dxfId="743" priority="79" operator="equal">
      <formula>"EN TERMINO"</formula>
    </cfRule>
    <cfRule type="cellIs" dxfId="742" priority="80" operator="equal">
      <formula>"CUMPLIDA"</formula>
    </cfRule>
    <cfRule type="cellIs" dxfId="741" priority="81" operator="equal">
      <formula>"VENCIDA"</formula>
    </cfRule>
  </conditionalFormatting>
  <conditionalFormatting sqref="W23">
    <cfRule type="cellIs" dxfId="740" priority="76" operator="equal">
      <formula>"EN TERMINO"</formula>
    </cfRule>
    <cfRule type="cellIs" dxfId="739" priority="77" operator="equal">
      <formula>"CUMPLIDA"</formula>
    </cfRule>
    <cfRule type="cellIs" dxfId="738" priority="78" operator="equal">
      <formula>"VENCIDA"</formula>
    </cfRule>
  </conditionalFormatting>
  <conditionalFormatting sqref="X27">
    <cfRule type="cellIs" dxfId="737" priority="25" operator="equal">
      <formula>"EN TERMINO"</formula>
    </cfRule>
    <cfRule type="cellIs" dxfId="736" priority="26" operator="equal">
      <formula>"CUMPLIDA"</formula>
    </cfRule>
    <cfRule type="cellIs" dxfId="735" priority="27" operator="equal">
      <formula>"VENCIDA"</formula>
    </cfRule>
  </conditionalFormatting>
  <conditionalFormatting sqref="X24">
    <cfRule type="cellIs" dxfId="734" priority="31" operator="equal">
      <formula>"EN TERMINO"</formula>
    </cfRule>
    <cfRule type="cellIs" dxfId="733" priority="32" operator="equal">
      <formula>"CUMPLIDA"</formula>
    </cfRule>
    <cfRule type="cellIs" dxfId="732" priority="33" operator="equal">
      <formula>"VENCIDA"</formula>
    </cfRule>
  </conditionalFormatting>
  <conditionalFormatting sqref="X30">
    <cfRule type="cellIs" dxfId="731" priority="22" operator="equal">
      <formula>"EN TERMINO"</formula>
    </cfRule>
    <cfRule type="cellIs" dxfId="730" priority="23" operator="equal">
      <formula>"CUMPLIDA"</formula>
    </cfRule>
    <cfRule type="cellIs" dxfId="729" priority="24" operator="equal">
      <formula>"VENCIDA"</formula>
    </cfRule>
  </conditionalFormatting>
  <conditionalFormatting sqref="X9">
    <cfRule type="cellIs" dxfId="728" priority="10" operator="equal">
      <formula>"EN TERMINO"</formula>
    </cfRule>
    <cfRule type="cellIs" dxfId="727" priority="11" operator="equal">
      <formula>"CUMPLIDA"</formula>
    </cfRule>
    <cfRule type="cellIs" dxfId="726" priority="12" operator="equal">
      <formula>"VENCIDA"</formula>
    </cfRule>
  </conditionalFormatting>
  <conditionalFormatting sqref="W9">
    <cfRule type="cellIs" dxfId="725" priority="7" operator="equal">
      <formula>"EN TERMINO"</formula>
    </cfRule>
    <cfRule type="cellIs" dxfId="724" priority="8" operator="equal">
      <formula>"CUMPLIDA"</formula>
    </cfRule>
    <cfRule type="cellIs" dxfId="723" priority="9" operator="equal">
      <formula>"VENCIDA"</formula>
    </cfRule>
  </conditionalFormatting>
  <dataValidations xWindow="1123" yWindow="388" count="8">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K34:K43 K45:K59 K10:K22">
      <formula1>-2147483647</formula1>
      <formula2>2147483647</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D61 D64 D56:D57 D51:D54 D45:D47 D68:D69 D71:D77">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B61:C61 B71:C78">
      <formula1>0</formula1>
      <formula2>390</formula2>
    </dataValidation>
    <dataValidation type="textLength" allowBlank="1" showInputMessage="1" error="Escriba un texto  Maximo 390 Caracteres" promptTitle="Cualquier contenido Maximo 390 Caracteres" prompt=" Registre aspectos importantes a considerar. (MÁX. 390 CARACTERES)" sqref="T69:T72 T74:T78">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E61 E64:H66 E78 E51 E45:E46 E68:E73 E20 E22">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F61 F78 E47:E50 G47:G50 F45:F51 G71 F69:F73">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H47:H50 G51 G45:G46 G72:G73 G78 G61 G68:G70 H74:H77 G20 G10 G14">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H51 H45:H46 H61 H78 H68:H73 H24:H32">
      <formula1>-2147483647</formula1>
      <formula2>2147483647</formula2>
    </dataValidation>
  </dataValidations>
  <printOptions horizontalCentered="1" verticalCentered="1"/>
  <pageMargins left="0.11811023622047245" right="0.11811023622047245" top="0.15748031496062992" bottom="0.15748031496062992" header="0.31496062992125984" footer="0.31496062992125984"/>
  <pageSetup paperSize="14"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view="pageBreakPreview" topLeftCell="E2" zoomScale="85" zoomScaleNormal="70" zoomScaleSheetLayoutView="85" workbookViewId="0">
      <selection activeCell="D12" sqref="D12"/>
    </sheetView>
  </sheetViews>
  <sheetFormatPr baseColWidth="10" defaultRowHeight="15"/>
  <cols>
    <col min="1" max="1" width="11.85546875" customWidth="1"/>
    <col min="2" max="2" width="58.7109375" customWidth="1"/>
    <col min="3" max="3" width="14.42578125" customWidth="1"/>
    <col min="4" max="4" width="22" customWidth="1"/>
    <col min="5" max="5" width="19.7109375" customWidth="1"/>
    <col min="6" max="6" width="32" customWidth="1"/>
    <col min="7" max="7" width="15.85546875" customWidth="1"/>
    <col min="8" max="8" width="15.42578125" customWidth="1"/>
    <col min="9" max="9" width="15.28515625" customWidth="1"/>
    <col min="10" max="10" width="16" customWidth="1"/>
    <col min="11" max="11" width="11.5703125" bestFit="1" customWidth="1"/>
    <col min="12" max="12" width="20.140625" customWidth="1"/>
    <col min="13" max="14" width="11.5703125" bestFit="1" customWidth="1"/>
    <col min="15" max="19" width="0" hidden="1" customWidth="1"/>
    <col min="20" max="20" width="33.140625" customWidth="1"/>
    <col min="21" max="22" width="0" hidden="1" customWidth="1"/>
  </cols>
  <sheetData>
    <row r="1" spans="1:24" s="372" customFormat="1" ht="12.75">
      <c r="A1" s="946" t="s">
        <v>0</v>
      </c>
      <c r="B1" s="947"/>
      <c r="C1" s="947"/>
      <c r="D1" s="947"/>
      <c r="E1" s="947"/>
      <c r="F1" s="947"/>
      <c r="G1" s="947"/>
      <c r="H1" s="947"/>
      <c r="I1" s="947"/>
      <c r="J1" s="947"/>
      <c r="K1" s="947"/>
      <c r="L1" s="947"/>
      <c r="M1" s="947"/>
      <c r="N1" s="947"/>
      <c r="O1" s="947"/>
      <c r="P1" s="947"/>
      <c r="Q1" s="947"/>
      <c r="R1" s="947"/>
      <c r="S1" s="947"/>
      <c r="T1" s="490" t="s">
        <v>1</v>
      </c>
      <c r="U1" s="491"/>
      <c r="V1" s="491"/>
      <c r="W1" s="492"/>
      <c r="X1" s="493"/>
    </row>
    <row r="2" spans="1:24" s="372" customFormat="1" ht="12.75">
      <c r="A2" s="948" t="s">
        <v>2</v>
      </c>
      <c r="B2" s="949"/>
      <c r="C2" s="949"/>
      <c r="D2" s="949"/>
      <c r="E2" s="949"/>
      <c r="F2" s="949"/>
      <c r="G2" s="949"/>
      <c r="H2" s="949"/>
      <c r="I2" s="949"/>
      <c r="J2" s="949"/>
      <c r="K2" s="949"/>
      <c r="L2" s="949"/>
      <c r="M2" s="949"/>
      <c r="N2" s="949"/>
      <c r="O2" s="949"/>
      <c r="P2" s="949"/>
      <c r="Q2" s="949"/>
      <c r="R2" s="949"/>
      <c r="S2" s="949"/>
      <c r="T2" s="494">
        <f ca="1">TODAY()</f>
        <v>43495</v>
      </c>
      <c r="U2" s="495"/>
      <c r="V2" s="495"/>
      <c r="W2" s="496"/>
      <c r="X2" s="497"/>
    </row>
    <row r="3" spans="1:24" s="372" customFormat="1" ht="12.75">
      <c r="A3" s="948" t="s">
        <v>4</v>
      </c>
      <c r="B3" s="949"/>
      <c r="C3" s="949"/>
      <c r="D3" s="949"/>
      <c r="E3" s="949"/>
      <c r="F3" s="949"/>
      <c r="G3" s="949"/>
      <c r="H3" s="949"/>
      <c r="I3" s="949"/>
      <c r="J3" s="949"/>
      <c r="K3" s="949"/>
      <c r="L3" s="949"/>
      <c r="M3" s="949"/>
      <c r="N3" s="949"/>
      <c r="O3" s="949"/>
      <c r="P3" s="949"/>
      <c r="Q3" s="949"/>
      <c r="R3" s="949"/>
      <c r="S3" s="949"/>
      <c r="T3" s="495"/>
      <c r="U3" s="495"/>
      <c r="V3" s="495"/>
      <c r="W3" s="496"/>
      <c r="X3" s="497"/>
    </row>
    <row r="4" spans="1:24" s="500" customFormat="1" ht="12.75">
      <c r="A4" s="950" t="s">
        <v>5</v>
      </c>
      <c r="B4" s="951"/>
      <c r="C4" s="951"/>
      <c r="D4" s="951"/>
      <c r="E4" s="951"/>
      <c r="F4" s="951"/>
      <c r="G4" s="951"/>
      <c r="H4" s="951"/>
      <c r="I4" s="951"/>
      <c r="J4" s="951"/>
      <c r="K4" s="951"/>
      <c r="L4" s="951"/>
      <c r="M4" s="951"/>
      <c r="N4" s="951"/>
      <c r="O4" s="951"/>
      <c r="P4" s="951"/>
      <c r="Q4" s="951"/>
      <c r="R4" s="951"/>
      <c r="S4" s="951"/>
      <c r="T4" s="498"/>
      <c r="U4" s="498"/>
      <c r="V4" s="498"/>
      <c r="W4" s="498"/>
      <c r="X4" s="499"/>
    </row>
    <row r="5" spans="1:24" s="500" customFormat="1" ht="29.25" customHeight="1">
      <c r="A5" s="952" t="s">
        <v>688</v>
      </c>
      <c r="B5" s="953"/>
      <c r="C5" s="953"/>
      <c r="D5" s="953"/>
      <c r="E5" s="953"/>
      <c r="F5" s="953"/>
      <c r="G5" s="953"/>
      <c r="H5" s="953"/>
      <c r="I5" s="953"/>
      <c r="J5" s="953"/>
      <c r="K5" s="953"/>
      <c r="L5" s="953"/>
      <c r="M5" s="953"/>
      <c r="N5" s="953"/>
      <c r="O5" s="953"/>
      <c r="P5" s="953"/>
      <c r="Q5" s="953"/>
      <c r="R5" s="953"/>
      <c r="S5" s="953"/>
      <c r="T5" s="953"/>
      <c r="U5" s="953"/>
      <c r="V5" s="953"/>
      <c r="W5" s="953"/>
      <c r="X5" s="954"/>
    </row>
    <row r="6" spans="1:24" s="500" customFormat="1" ht="21" customHeight="1">
      <c r="A6" s="955" t="s">
        <v>1737</v>
      </c>
      <c r="B6" s="956"/>
      <c r="C6" s="956"/>
      <c r="D6" s="956"/>
      <c r="E6" s="956"/>
      <c r="F6" s="956"/>
      <c r="G6" s="956"/>
      <c r="H6" s="956"/>
      <c r="I6" s="956"/>
      <c r="J6" s="956"/>
      <c r="K6" s="956"/>
      <c r="L6" s="956"/>
      <c r="M6" s="956"/>
      <c r="N6" s="956"/>
      <c r="O6" s="956"/>
      <c r="P6" s="956"/>
      <c r="Q6" s="956"/>
      <c r="R6" s="956"/>
      <c r="S6" s="956"/>
      <c r="T6" s="956"/>
      <c r="U6" s="956"/>
      <c r="V6" s="956"/>
      <c r="W6" s="956"/>
      <c r="X6" s="957"/>
    </row>
    <row r="7" spans="1:24" ht="37.5" customHeight="1">
      <c r="A7" s="693" t="s">
        <v>6</v>
      </c>
      <c r="B7" s="693" t="s">
        <v>7</v>
      </c>
      <c r="C7" s="693" t="s">
        <v>8</v>
      </c>
      <c r="D7" s="693" t="s">
        <v>9</v>
      </c>
      <c r="E7" s="693" t="s">
        <v>10</v>
      </c>
      <c r="F7" s="693" t="s">
        <v>11</v>
      </c>
      <c r="G7" s="693" t="s">
        <v>12</v>
      </c>
      <c r="H7" s="693" t="s">
        <v>13</v>
      </c>
      <c r="I7" s="693" t="s">
        <v>14</v>
      </c>
      <c r="J7" s="693" t="s">
        <v>15</v>
      </c>
      <c r="K7" s="693" t="s">
        <v>16</v>
      </c>
      <c r="L7" s="693" t="s">
        <v>17</v>
      </c>
      <c r="M7" s="693" t="s">
        <v>18</v>
      </c>
      <c r="N7" s="693" t="s">
        <v>19</v>
      </c>
      <c r="O7" s="693" t="s">
        <v>20</v>
      </c>
      <c r="P7" s="693" t="s">
        <v>21</v>
      </c>
      <c r="Q7" s="693" t="s">
        <v>22</v>
      </c>
      <c r="R7" s="697" t="s">
        <v>23</v>
      </c>
      <c r="S7" s="697"/>
      <c r="T7" s="693" t="s">
        <v>24</v>
      </c>
      <c r="U7" s="435"/>
      <c r="V7" s="435"/>
      <c r="W7" s="693" t="s">
        <v>25</v>
      </c>
      <c r="X7" s="693" t="s">
        <v>26</v>
      </c>
    </row>
    <row r="8" spans="1:24" ht="37.5" customHeight="1">
      <c r="A8" s="694"/>
      <c r="B8" s="694"/>
      <c r="C8" s="694"/>
      <c r="D8" s="694"/>
      <c r="E8" s="694"/>
      <c r="F8" s="694"/>
      <c r="G8" s="694"/>
      <c r="H8" s="694"/>
      <c r="I8" s="694"/>
      <c r="J8" s="694"/>
      <c r="K8" s="694"/>
      <c r="L8" s="694"/>
      <c r="M8" s="694"/>
      <c r="N8" s="694"/>
      <c r="O8" s="694"/>
      <c r="P8" s="694"/>
      <c r="Q8" s="694"/>
      <c r="R8" s="436" t="s">
        <v>27</v>
      </c>
      <c r="S8" s="436" t="s">
        <v>28</v>
      </c>
      <c r="T8" s="694"/>
      <c r="U8" s="437"/>
      <c r="V8" s="437"/>
      <c r="W8" s="694"/>
      <c r="X8" s="694"/>
    </row>
    <row r="9" spans="1:24" s="31" customFormat="1" ht="33" customHeight="1">
      <c r="A9" s="197" t="s">
        <v>1648</v>
      </c>
      <c r="B9" s="197"/>
      <c r="C9" s="198"/>
      <c r="D9" s="197"/>
      <c r="E9" s="197"/>
      <c r="F9" s="199"/>
      <c r="G9" s="199"/>
      <c r="H9" s="199"/>
      <c r="I9" s="200"/>
      <c r="J9" s="200"/>
      <c r="K9" s="201"/>
      <c r="L9" s="202"/>
      <c r="M9" s="202"/>
      <c r="N9" s="203"/>
      <c r="O9" s="201"/>
      <c r="P9" s="201"/>
      <c r="Q9" s="201"/>
      <c r="R9" s="202"/>
      <c r="S9" s="202"/>
      <c r="T9" s="202"/>
      <c r="U9" s="202"/>
      <c r="V9" s="202"/>
      <c r="W9" s="202"/>
      <c r="X9" s="204"/>
    </row>
    <row r="10" spans="1:24" s="31" customFormat="1" ht="267.75">
      <c r="A10" s="413">
        <v>1</v>
      </c>
      <c r="B10" s="414" t="s">
        <v>1740</v>
      </c>
      <c r="C10" s="415" t="s">
        <v>1508</v>
      </c>
      <c r="D10" s="415" t="s">
        <v>1649</v>
      </c>
      <c r="E10" s="416" t="s">
        <v>1650</v>
      </c>
      <c r="F10" s="416" t="s">
        <v>1651</v>
      </c>
      <c r="G10" s="415" t="s">
        <v>1652</v>
      </c>
      <c r="H10" s="417">
        <v>5</v>
      </c>
      <c r="I10" s="418">
        <f>DEFINITIVO!I24</f>
        <v>43342</v>
      </c>
      <c r="J10" s="418">
        <f>DEFINITIVO!J24</f>
        <v>43646</v>
      </c>
      <c r="K10" s="419">
        <f t="shared" ref="K10:K34" si="0">(+J10-I10)/7</f>
        <v>43.428571428571431</v>
      </c>
      <c r="L10" s="420" t="s">
        <v>1653</v>
      </c>
      <c r="M10" s="420">
        <f>DEFINITIVO!M24</f>
        <v>0</v>
      </c>
      <c r="N10" s="421">
        <f>IF(M10/H10&gt;1,1,+M10/H10)</f>
        <v>0</v>
      </c>
      <c r="O10" s="419">
        <f>+K10*N10</f>
        <v>0</v>
      </c>
      <c r="P10" s="419" t="e">
        <f>IF(J10&lt;=#REF!,O10,0)</f>
        <v>#REF!</v>
      </c>
      <c r="Q10" s="419" t="e">
        <f>IF(#REF!&gt;=J10,K10,0)</f>
        <v>#REF!</v>
      </c>
      <c r="R10" s="419"/>
      <c r="S10" s="420"/>
      <c r="T10" s="422" t="str">
        <f>DEFINITIVO!T24</f>
        <v>ESTRATEGIA GEL - VIGENCIA 2017</v>
      </c>
      <c r="U10" s="420">
        <f>IF(N10=100%,2,0)</f>
        <v>0</v>
      </c>
      <c r="V10" s="423">
        <f ca="1">IF(J10&lt;$T$2,0,1)</f>
        <v>1</v>
      </c>
      <c r="W10" s="420" t="str">
        <f t="shared" ref="W10:W34" ca="1" si="1">IF(U10+V10&gt;1,"CUMPLIDA",IF(V10=1,"EN TERMINO","VENCIDA"))</f>
        <v>EN TERMINO</v>
      </c>
      <c r="X10" s="420" t="str">
        <f t="shared" ref="X10:X34" ca="1" si="2">IF(W10="CUMPLIDA","CUMPLIDA",IF(W10="EN TERMINO","EN TERMINO","VENCIDA"))</f>
        <v>EN TERMINO</v>
      </c>
    </row>
    <row r="11" spans="1:24" s="31" customFormat="1" ht="165.75">
      <c r="A11" s="413">
        <v>2</v>
      </c>
      <c r="B11" s="415" t="s">
        <v>1741</v>
      </c>
      <c r="C11" s="415" t="s">
        <v>1654</v>
      </c>
      <c r="D11" s="415" t="s">
        <v>1649</v>
      </c>
      <c r="E11" s="416" t="s">
        <v>1655</v>
      </c>
      <c r="F11" s="415" t="s">
        <v>1742</v>
      </c>
      <c r="G11" s="415" t="s">
        <v>1652</v>
      </c>
      <c r="H11" s="417">
        <v>3</v>
      </c>
      <c r="I11" s="418">
        <f>DEFINITIVO!I25</f>
        <v>43332</v>
      </c>
      <c r="J11" s="418">
        <f>DEFINITIVO!J25</f>
        <v>43646</v>
      </c>
      <c r="K11" s="419">
        <f t="shared" si="0"/>
        <v>44.857142857142854</v>
      </c>
      <c r="L11" s="420" t="s">
        <v>1653</v>
      </c>
      <c r="M11" s="420">
        <f>DEFINITIVO!M25</f>
        <v>0</v>
      </c>
      <c r="N11" s="421">
        <f t="shared" ref="N11:N34" si="3">IF(M11/H11&gt;1,1,+M11/H11)</f>
        <v>0</v>
      </c>
      <c r="O11" s="419">
        <f t="shared" ref="O11:O34" si="4">+K11*N11</f>
        <v>0</v>
      </c>
      <c r="P11" s="419" t="e">
        <f>IF(J11&lt;=#REF!,O11,0)</f>
        <v>#REF!</v>
      </c>
      <c r="Q11" s="419" t="e">
        <f>IF(#REF!&gt;=J11,K11,0)</f>
        <v>#REF!</v>
      </c>
      <c r="R11" s="419"/>
      <c r="S11" s="420"/>
      <c r="T11" s="422" t="str">
        <f>DEFINITIVO!T25</f>
        <v>ESTRATEGIA GEL - VIGENCIA 2017</v>
      </c>
      <c r="U11" s="420">
        <f t="shared" ref="U11:U34" si="5">IF(N11=100%,2,0)</f>
        <v>0</v>
      </c>
      <c r="V11" s="423">
        <f t="shared" ref="V11:V34" ca="1" si="6">IF(J11&lt;$T$2,0,1)</f>
        <v>1</v>
      </c>
      <c r="W11" s="420" t="str">
        <f t="shared" ca="1" si="1"/>
        <v>EN TERMINO</v>
      </c>
      <c r="X11" s="420" t="str">
        <f t="shared" ca="1" si="2"/>
        <v>EN TERMINO</v>
      </c>
    </row>
    <row r="12" spans="1:24" s="31" customFormat="1" ht="267.75">
      <c r="A12" s="424">
        <v>3</v>
      </c>
      <c r="B12" s="425" t="s">
        <v>1743</v>
      </c>
      <c r="C12" s="426" t="s">
        <v>699</v>
      </c>
      <c r="D12" s="415" t="s">
        <v>1649</v>
      </c>
      <c r="E12" s="416" t="s">
        <v>1656</v>
      </c>
      <c r="F12" s="415" t="s">
        <v>1744</v>
      </c>
      <c r="G12" s="427" t="s">
        <v>1657</v>
      </c>
      <c r="H12" s="417">
        <v>2</v>
      </c>
      <c r="I12" s="418">
        <f>DEFINITIVO!I26</f>
        <v>43344</v>
      </c>
      <c r="J12" s="418">
        <f>DEFINITIVO!J26</f>
        <v>43544</v>
      </c>
      <c r="K12" s="419">
        <f t="shared" si="0"/>
        <v>28.571428571428573</v>
      </c>
      <c r="L12" s="428" t="s">
        <v>1658</v>
      </c>
      <c r="M12" s="420">
        <f>DEFINITIVO!M26</f>
        <v>0</v>
      </c>
      <c r="N12" s="421">
        <f t="shared" si="3"/>
        <v>0</v>
      </c>
      <c r="O12" s="419">
        <f t="shared" si="4"/>
        <v>0</v>
      </c>
      <c r="P12" s="419" t="e">
        <f>IF(J12&lt;=#REF!,O12,0)</f>
        <v>#REF!</v>
      </c>
      <c r="Q12" s="419" t="e">
        <f>IF(#REF!&gt;=J12,K12,0)</f>
        <v>#REF!</v>
      </c>
      <c r="R12" s="419"/>
      <c r="S12" s="420"/>
      <c r="T12" s="422" t="str">
        <f>DEFINITIVO!T26</f>
        <v>ESTRATEGIA GEL - VIGENCIA 2017</v>
      </c>
      <c r="U12" s="420">
        <f t="shared" si="5"/>
        <v>0</v>
      </c>
      <c r="V12" s="423">
        <f t="shared" ca="1" si="6"/>
        <v>1</v>
      </c>
      <c r="W12" s="420" t="str">
        <f t="shared" ca="1" si="1"/>
        <v>EN TERMINO</v>
      </c>
      <c r="X12" s="420" t="str">
        <f t="shared" ca="1" si="2"/>
        <v>EN TERMINO</v>
      </c>
    </row>
    <row r="13" spans="1:24" s="31" customFormat="1" ht="267.75">
      <c r="A13" s="413">
        <v>4</v>
      </c>
      <c r="B13" s="425" t="s">
        <v>1745</v>
      </c>
      <c r="C13" s="426" t="s">
        <v>1659</v>
      </c>
      <c r="D13" s="415" t="s">
        <v>1649</v>
      </c>
      <c r="E13" s="416" t="s">
        <v>1656</v>
      </c>
      <c r="F13" s="429" t="s">
        <v>1651</v>
      </c>
      <c r="G13" s="415" t="s">
        <v>1652</v>
      </c>
      <c r="H13" s="417">
        <v>3</v>
      </c>
      <c r="I13" s="418">
        <f>DEFINITIVO!I27</f>
        <v>43346</v>
      </c>
      <c r="J13" s="418">
        <f>DEFINITIVO!J27</f>
        <v>43524</v>
      </c>
      <c r="K13" s="419">
        <f t="shared" si="0"/>
        <v>25.428571428571427</v>
      </c>
      <c r="L13" s="420" t="s">
        <v>1660</v>
      </c>
      <c r="M13" s="420">
        <f>DEFINITIVO!M27</f>
        <v>0</v>
      </c>
      <c r="N13" s="421">
        <f t="shared" si="3"/>
        <v>0</v>
      </c>
      <c r="O13" s="419">
        <f t="shared" si="4"/>
        <v>0</v>
      </c>
      <c r="P13" s="419" t="e">
        <f>IF(J13&lt;=#REF!,O13,0)</f>
        <v>#REF!</v>
      </c>
      <c r="Q13" s="419" t="e">
        <f>IF(#REF!&gt;=J13,K13,0)</f>
        <v>#REF!</v>
      </c>
      <c r="R13" s="419"/>
      <c r="S13" s="420"/>
      <c r="T13" s="422" t="str">
        <f>DEFINITIVO!T27</f>
        <v>ESTRATEGIA GEL - VIGENCIA 2017</v>
      </c>
      <c r="U13" s="420">
        <f t="shared" si="5"/>
        <v>0</v>
      </c>
      <c r="V13" s="423">
        <f t="shared" ca="1" si="6"/>
        <v>1</v>
      </c>
      <c r="W13" s="420" t="str">
        <f t="shared" ca="1" si="1"/>
        <v>EN TERMINO</v>
      </c>
      <c r="X13" s="420" t="str">
        <f t="shared" ca="1" si="2"/>
        <v>EN TERMINO</v>
      </c>
    </row>
    <row r="14" spans="1:24" s="31" customFormat="1" ht="344.25">
      <c r="A14" s="413">
        <v>5</v>
      </c>
      <c r="B14" s="430" t="s">
        <v>1746</v>
      </c>
      <c r="C14" s="415" t="s">
        <v>1661</v>
      </c>
      <c r="D14" s="415" t="s">
        <v>1649</v>
      </c>
      <c r="E14" s="416" t="s">
        <v>1656</v>
      </c>
      <c r="F14" s="415" t="s">
        <v>1662</v>
      </c>
      <c r="G14" s="415" t="s">
        <v>1652</v>
      </c>
      <c r="H14" s="417">
        <v>3</v>
      </c>
      <c r="I14" s="418">
        <f>DEFINITIVO!I28</f>
        <v>43302</v>
      </c>
      <c r="J14" s="418">
        <f>DEFINITIVO!J28</f>
        <v>43666</v>
      </c>
      <c r="K14" s="419">
        <f t="shared" si="0"/>
        <v>52</v>
      </c>
      <c r="L14" s="431" t="s">
        <v>1663</v>
      </c>
      <c r="M14" s="420">
        <f>DEFINITIVO!M28</f>
        <v>0</v>
      </c>
      <c r="N14" s="421">
        <f t="shared" si="3"/>
        <v>0</v>
      </c>
      <c r="O14" s="419">
        <f t="shared" si="4"/>
        <v>0</v>
      </c>
      <c r="P14" s="419" t="e">
        <f>IF(J14&lt;=#REF!,O14,0)</f>
        <v>#REF!</v>
      </c>
      <c r="Q14" s="419" t="e">
        <f>IF(#REF!&gt;=J14,K14,0)</f>
        <v>#REF!</v>
      </c>
      <c r="R14" s="419"/>
      <c r="S14" s="420"/>
      <c r="T14" s="422" t="str">
        <f>DEFINITIVO!T28</f>
        <v>ESTRATEGIA GEL - VIGENCIA 2017</v>
      </c>
      <c r="U14" s="420">
        <f t="shared" si="5"/>
        <v>0</v>
      </c>
      <c r="V14" s="423">
        <f t="shared" ca="1" si="6"/>
        <v>1</v>
      </c>
      <c r="W14" s="420" t="str">
        <f t="shared" ca="1" si="1"/>
        <v>EN TERMINO</v>
      </c>
      <c r="X14" s="420" t="str">
        <f t="shared" ca="1" si="2"/>
        <v>EN TERMINO</v>
      </c>
    </row>
    <row r="15" spans="1:24" s="31" customFormat="1" ht="204">
      <c r="A15" s="413">
        <v>6</v>
      </c>
      <c r="B15" s="425" t="s">
        <v>1747</v>
      </c>
      <c r="C15" s="415" t="s">
        <v>1664</v>
      </c>
      <c r="D15" s="415" t="s">
        <v>1649</v>
      </c>
      <c r="E15" s="416" t="s">
        <v>1656</v>
      </c>
      <c r="F15" s="432" t="s">
        <v>1731</v>
      </c>
      <c r="G15" s="415" t="s">
        <v>1652</v>
      </c>
      <c r="H15" s="417">
        <v>4</v>
      </c>
      <c r="I15" s="418">
        <f>DEFINITIVO!I29</f>
        <v>43342</v>
      </c>
      <c r="J15" s="418">
        <f>DEFINITIVO!J29</f>
        <v>43666</v>
      </c>
      <c r="K15" s="419">
        <f t="shared" si="0"/>
        <v>46.285714285714285</v>
      </c>
      <c r="L15" s="420" t="s">
        <v>1660</v>
      </c>
      <c r="M15" s="420">
        <f>DEFINITIVO!M29</f>
        <v>0</v>
      </c>
      <c r="N15" s="421">
        <f t="shared" si="3"/>
        <v>0</v>
      </c>
      <c r="O15" s="419">
        <f t="shared" si="4"/>
        <v>0</v>
      </c>
      <c r="P15" s="419" t="e">
        <f>IF(J15&lt;=#REF!,O15,0)</f>
        <v>#REF!</v>
      </c>
      <c r="Q15" s="419" t="e">
        <f>IF(#REF!&gt;=J15,K15,0)</f>
        <v>#REF!</v>
      </c>
      <c r="R15" s="419"/>
      <c r="S15" s="420"/>
      <c r="T15" s="422" t="str">
        <f>DEFINITIVO!T29</f>
        <v>ESTRATEGIA GEL - VIGENCIA 2017</v>
      </c>
      <c r="U15" s="420">
        <f t="shared" si="5"/>
        <v>0</v>
      </c>
      <c r="V15" s="423">
        <f t="shared" ca="1" si="6"/>
        <v>1</v>
      </c>
      <c r="W15" s="420" t="str">
        <f t="shared" ca="1" si="1"/>
        <v>EN TERMINO</v>
      </c>
      <c r="X15" s="420" t="str">
        <f t="shared" ca="1" si="2"/>
        <v>EN TERMINO</v>
      </c>
    </row>
    <row r="16" spans="1:24" s="31" customFormat="1" ht="255">
      <c r="A16" s="413">
        <v>7</v>
      </c>
      <c r="B16" s="425" t="s">
        <v>1748</v>
      </c>
      <c r="C16" s="415" t="s">
        <v>1665</v>
      </c>
      <c r="D16" s="415" t="s">
        <v>1649</v>
      </c>
      <c r="E16" s="416" t="s">
        <v>1656</v>
      </c>
      <c r="F16" s="432" t="s">
        <v>1732</v>
      </c>
      <c r="G16" s="427" t="s">
        <v>1666</v>
      </c>
      <c r="H16" s="417">
        <v>1</v>
      </c>
      <c r="I16" s="418">
        <f>DEFINITIVO!I30</f>
        <v>43302</v>
      </c>
      <c r="J16" s="418">
        <f>DEFINITIVO!J30</f>
        <v>43666</v>
      </c>
      <c r="K16" s="419">
        <f t="shared" si="0"/>
        <v>52</v>
      </c>
      <c r="L16" s="428" t="s">
        <v>1667</v>
      </c>
      <c r="M16" s="420">
        <f>DEFINITIVO!M30</f>
        <v>0</v>
      </c>
      <c r="N16" s="421">
        <f t="shared" si="3"/>
        <v>0</v>
      </c>
      <c r="O16" s="419">
        <f t="shared" si="4"/>
        <v>0</v>
      </c>
      <c r="P16" s="419" t="e">
        <f>IF(J16&lt;=#REF!,O16,0)</f>
        <v>#REF!</v>
      </c>
      <c r="Q16" s="419" t="e">
        <f>IF(#REF!&gt;=J16,K16,0)</f>
        <v>#REF!</v>
      </c>
      <c r="R16" s="419"/>
      <c r="S16" s="420"/>
      <c r="T16" s="422" t="str">
        <f>DEFINITIVO!T30</f>
        <v>ESTRATEGIA GEL - VIGENCIA 2017</v>
      </c>
      <c r="U16" s="420">
        <f t="shared" si="5"/>
        <v>0</v>
      </c>
      <c r="V16" s="423">
        <f t="shared" ca="1" si="6"/>
        <v>1</v>
      </c>
      <c r="W16" s="420" t="str">
        <f t="shared" ca="1" si="1"/>
        <v>EN TERMINO</v>
      </c>
      <c r="X16" s="420" t="str">
        <f t="shared" ca="1" si="2"/>
        <v>EN TERMINO</v>
      </c>
    </row>
    <row r="17" spans="1:24" s="31" customFormat="1" ht="318.75">
      <c r="A17" s="413">
        <v>8</v>
      </c>
      <c r="B17" s="425" t="s">
        <v>1749</v>
      </c>
      <c r="C17" s="415" t="s">
        <v>1668</v>
      </c>
      <c r="D17" s="415" t="s">
        <v>1649</v>
      </c>
      <c r="E17" s="416" t="s">
        <v>1669</v>
      </c>
      <c r="F17" s="432" t="s">
        <v>1670</v>
      </c>
      <c r="G17" s="415" t="s">
        <v>1652</v>
      </c>
      <c r="H17" s="417">
        <v>3</v>
      </c>
      <c r="I17" s="418">
        <f>DEFINITIVO!I31</f>
        <v>43342</v>
      </c>
      <c r="J17" s="418">
        <f>DEFINITIVO!J31</f>
        <v>43707</v>
      </c>
      <c r="K17" s="419">
        <f t="shared" si="0"/>
        <v>52.142857142857146</v>
      </c>
      <c r="L17" s="431" t="s">
        <v>1671</v>
      </c>
      <c r="M17" s="420">
        <f>DEFINITIVO!M31</f>
        <v>0</v>
      </c>
      <c r="N17" s="421">
        <f t="shared" si="3"/>
        <v>0</v>
      </c>
      <c r="O17" s="419">
        <f t="shared" si="4"/>
        <v>0</v>
      </c>
      <c r="P17" s="419" t="e">
        <f>IF(J17&lt;=#REF!,O17,0)</f>
        <v>#REF!</v>
      </c>
      <c r="Q17" s="419" t="e">
        <f>IF(#REF!&gt;=J17,K17,0)</f>
        <v>#REF!</v>
      </c>
      <c r="R17" s="419"/>
      <c r="S17" s="420"/>
      <c r="T17" s="422" t="str">
        <f>DEFINITIVO!T31</f>
        <v>ESTRATEGIA GEL - VIGENCIA 2017
Mediante radicado 20193070007103 del 18/01/2019
1) Se está ejecutando el levantamiento de la información de dominio de Estrategia de TI, a través del sistema de gestión de calidad. 2) Se está ejecutando el levantamiento de la información de dominio de Sistemas de información, de acuerdo a la información del grupo de Tecnologías de la Información y las Comunicaciones.
Se requiere ampliar el plazo de cumplimiento de la actividad, toda vez que con el cambio de la política de "ser Gobierno en Línea a Gobierno Digital (Decreto 1008 de 2018)" y la reestructuración de sus componentes, se requiere realizar unos autodiagnósticos para conocer y entender el estado real de la implementación de los componentes de Gobierno Digital.</v>
      </c>
      <c r="U17" s="420">
        <f t="shared" si="5"/>
        <v>0</v>
      </c>
      <c r="V17" s="423">
        <f t="shared" ca="1" si="6"/>
        <v>1</v>
      </c>
      <c r="W17" s="420" t="str">
        <f t="shared" ca="1" si="1"/>
        <v>EN TERMINO</v>
      </c>
      <c r="X17" s="420" t="str">
        <f t="shared" ca="1" si="2"/>
        <v>EN TERMINO</v>
      </c>
    </row>
    <row r="18" spans="1:24" s="31" customFormat="1" ht="229.5">
      <c r="A18" s="413">
        <v>9</v>
      </c>
      <c r="B18" s="425" t="s">
        <v>1750</v>
      </c>
      <c r="C18" s="415" t="s">
        <v>1668</v>
      </c>
      <c r="D18" s="415" t="s">
        <v>1649</v>
      </c>
      <c r="E18" s="416" t="s">
        <v>1672</v>
      </c>
      <c r="F18" s="415" t="s">
        <v>1673</v>
      </c>
      <c r="G18" s="415" t="s">
        <v>1652</v>
      </c>
      <c r="H18" s="417">
        <v>3</v>
      </c>
      <c r="I18" s="418">
        <f>DEFINITIVO!I32</f>
        <v>43333</v>
      </c>
      <c r="J18" s="418">
        <f>DEFINITIVO!J32</f>
        <v>43666</v>
      </c>
      <c r="K18" s="419">
        <f t="shared" si="0"/>
        <v>47.571428571428569</v>
      </c>
      <c r="L18" s="420" t="s">
        <v>1660</v>
      </c>
      <c r="M18" s="420">
        <f>DEFINITIVO!M32</f>
        <v>0</v>
      </c>
      <c r="N18" s="421">
        <f t="shared" si="3"/>
        <v>0</v>
      </c>
      <c r="O18" s="419">
        <f t="shared" si="4"/>
        <v>0</v>
      </c>
      <c r="P18" s="419" t="e">
        <f>IF(J18&lt;=#REF!,O18,0)</f>
        <v>#REF!</v>
      </c>
      <c r="Q18" s="419" t="e">
        <f>IF(#REF!&gt;=J18,K18,0)</f>
        <v>#REF!</v>
      </c>
      <c r="R18" s="419"/>
      <c r="S18" s="420"/>
      <c r="T18" s="422" t="str">
        <f>DEFINITIVO!T32</f>
        <v>ESTRATEGIA GEL - VIGENCIA 2017</v>
      </c>
      <c r="U18" s="420">
        <f t="shared" si="5"/>
        <v>0</v>
      </c>
      <c r="V18" s="423">
        <f t="shared" ca="1" si="6"/>
        <v>1</v>
      </c>
      <c r="W18" s="420" t="str">
        <f t="shared" ca="1" si="1"/>
        <v>EN TERMINO</v>
      </c>
      <c r="X18" s="420" t="str">
        <f t="shared" ca="1" si="2"/>
        <v>EN TERMINO</v>
      </c>
    </row>
    <row r="19" spans="1:24" s="31" customFormat="1" ht="306">
      <c r="A19" s="413">
        <v>10</v>
      </c>
      <c r="B19" s="425" t="s">
        <v>1751</v>
      </c>
      <c r="C19" s="415" t="s">
        <v>1664</v>
      </c>
      <c r="D19" s="415" t="s">
        <v>1649</v>
      </c>
      <c r="E19" s="416" t="s">
        <v>1674</v>
      </c>
      <c r="F19" s="415" t="s">
        <v>1752</v>
      </c>
      <c r="G19" s="415" t="s">
        <v>1652</v>
      </c>
      <c r="H19" s="417">
        <v>3</v>
      </c>
      <c r="I19" s="418">
        <f>DEFINITIVO!I33</f>
        <v>43434</v>
      </c>
      <c r="J19" s="418">
        <f>DEFINITIVO!J33</f>
        <v>43707</v>
      </c>
      <c r="K19" s="419">
        <f t="shared" si="0"/>
        <v>39</v>
      </c>
      <c r="L19" s="420" t="s">
        <v>1660</v>
      </c>
      <c r="M19" s="420">
        <f>DEFINITIVO!M33</f>
        <v>0</v>
      </c>
      <c r="N19" s="421">
        <f t="shared" si="3"/>
        <v>0</v>
      </c>
      <c r="O19" s="419">
        <f t="shared" si="4"/>
        <v>0</v>
      </c>
      <c r="P19" s="419" t="e">
        <f>IF(J19&lt;=#REF!,O19,0)</f>
        <v>#REF!</v>
      </c>
      <c r="Q19" s="419" t="e">
        <f>IF(#REF!&gt;=J19,K19,0)</f>
        <v>#REF!</v>
      </c>
      <c r="R19" s="419"/>
      <c r="S19" s="420"/>
      <c r="T19" s="422" t="str">
        <f>DEFINITIVO!T33</f>
        <v xml:space="preserve">ESTRATEGIA GEL - VIGENCIA 2017
Mediante radicado 20193070007103 del 18/01/2019
1) Se está formulando los requisitos para conformar la capacidad de Arquitectura, roles, responsabilidades, agenda etc. 2) Se está haciendo contacto con MINTIC para el acompañamiento en el proceso de entendimiento e implementación de la política. 3) Se está construyendo la matriz de Sistemas de información vs. procesos de la institución.
Se requiere ampliar el plazo de cumplimiento de la actividad, toda vez que con el cambio de la política de "ser Gobierno en Línea a Gobierno Digital (Decreto 1008 de 2018)" y la reestructuración de sus componentes, se requiere realizar análisis de impacto para determinar roles, responsabilidades, indicadores y estructura del área de TI. </v>
      </c>
      <c r="U19" s="420">
        <f t="shared" si="5"/>
        <v>0</v>
      </c>
      <c r="V19" s="423">
        <f t="shared" ca="1" si="6"/>
        <v>1</v>
      </c>
      <c r="W19" s="420" t="str">
        <f t="shared" ca="1" si="1"/>
        <v>EN TERMINO</v>
      </c>
      <c r="X19" s="420" t="str">
        <f t="shared" ca="1" si="2"/>
        <v>EN TERMINO</v>
      </c>
    </row>
    <row r="20" spans="1:24" s="31" customFormat="1" ht="306">
      <c r="A20" s="413">
        <v>11</v>
      </c>
      <c r="B20" s="425" t="s">
        <v>1753</v>
      </c>
      <c r="C20" s="415" t="s">
        <v>1508</v>
      </c>
      <c r="D20" s="415" t="s">
        <v>1649</v>
      </c>
      <c r="E20" s="416" t="s">
        <v>1675</v>
      </c>
      <c r="F20" s="415" t="s">
        <v>1676</v>
      </c>
      <c r="G20" s="413" t="s">
        <v>1652</v>
      </c>
      <c r="H20" s="417">
        <v>3</v>
      </c>
      <c r="I20" s="418">
        <f>DEFINITIVO!I34</f>
        <v>43394</v>
      </c>
      <c r="J20" s="418">
        <f>DEFINITIVO!J34</f>
        <v>43707</v>
      </c>
      <c r="K20" s="419">
        <f t="shared" si="0"/>
        <v>44.714285714285715</v>
      </c>
      <c r="L20" s="431" t="s">
        <v>1677</v>
      </c>
      <c r="M20" s="420">
        <f>DEFINITIVO!M34</f>
        <v>0</v>
      </c>
      <c r="N20" s="421">
        <f t="shared" si="3"/>
        <v>0</v>
      </c>
      <c r="O20" s="419">
        <f t="shared" si="4"/>
        <v>0</v>
      </c>
      <c r="P20" s="419" t="e">
        <f>IF(J20&lt;=#REF!,O20,0)</f>
        <v>#REF!</v>
      </c>
      <c r="Q20" s="419" t="e">
        <f>IF(#REF!&gt;=J20,K20,0)</f>
        <v>#REF!</v>
      </c>
      <c r="R20" s="419"/>
      <c r="S20" s="420"/>
      <c r="T20" s="422" t="str">
        <f>DEFINITIVO!T34</f>
        <v xml:space="preserve">ESTRATEGIA GEL - VIGENCIA 2017
Mediante radicado 20193070007103 del 18/01/2019
1) Se está ejecutando el levantamiento de la información de dominio de Sistemas de información, de acuerdo a la información del grupo de informática. 2) El catálogo de componentes de información se levanta en paralelo a los sistemas, pues son estos quienes administran la información.
Se requiere ampliar el plazo de cumplimiento de la actividad, toda vez que con el cambio de la política de "ser Gobierno en Línea a Gobierno Digital (Decreto 1008 de 2018)" y la reestructuración de sus componentes, se requiere realizar unos autodiagnósticos para conocer y entender el estado real de la implementación de los componentes de Gobierno Digital. </v>
      </c>
      <c r="U20" s="420">
        <f t="shared" si="5"/>
        <v>0</v>
      </c>
      <c r="V20" s="423">
        <f t="shared" ca="1" si="6"/>
        <v>1</v>
      </c>
      <c r="W20" s="420" t="str">
        <f t="shared" ca="1" si="1"/>
        <v>EN TERMINO</v>
      </c>
      <c r="X20" s="420" t="str">
        <f t="shared" ca="1" si="2"/>
        <v>EN TERMINO</v>
      </c>
    </row>
    <row r="21" spans="1:24" s="31" customFormat="1" ht="267.75">
      <c r="A21" s="413">
        <v>12</v>
      </c>
      <c r="B21" s="425" t="s">
        <v>1754</v>
      </c>
      <c r="C21" s="415" t="s">
        <v>1678</v>
      </c>
      <c r="D21" s="415" t="s">
        <v>1649</v>
      </c>
      <c r="E21" s="416" t="s">
        <v>1672</v>
      </c>
      <c r="F21" s="415" t="s">
        <v>1679</v>
      </c>
      <c r="G21" s="413" t="s">
        <v>1652</v>
      </c>
      <c r="H21" s="417">
        <v>4</v>
      </c>
      <c r="I21" s="418">
        <f>DEFINITIVO!I35</f>
        <v>43302</v>
      </c>
      <c r="J21" s="418">
        <f>DEFINITIVO!J35</f>
        <v>43666</v>
      </c>
      <c r="K21" s="419">
        <f t="shared" si="0"/>
        <v>52</v>
      </c>
      <c r="L21" s="420" t="s">
        <v>1680</v>
      </c>
      <c r="M21" s="420">
        <f>DEFINITIVO!M35</f>
        <v>0</v>
      </c>
      <c r="N21" s="421">
        <f t="shared" si="3"/>
        <v>0</v>
      </c>
      <c r="O21" s="419">
        <f t="shared" si="4"/>
        <v>0</v>
      </c>
      <c r="P21" s="419" t="e">
        <f>IF(J21&lt;=#REF!,O21,0)</f>
        <v>#REF!</v>
      </c>
      <c r="Q21" s="419" t="e">
        <f>IF(#REF!&gt;=J21,K21,0)</f>
        <v>#REF!</v>
      </c>
      <c r="R21" s="419"/>
      <c r="S21" s="420"/>
      <c r="T21" s="422" t="str">
        <f>DEFINITIVO!T35</f>
        <v>ESTRATEGIA GEL - VIGENCIA 2017</v>
      </c>
      <c r="U21" s="420">
        <f t="shared" si="5"/>
        <v>0</v>
      </c>
      <c r="V21" s="423">
        <f t="shared" ca="1" si="6"/>
        <v>1</v>
      </c>
      <c r="W21" s="420" t="str">
        <f t="shared" ca="1" si="1"/>
        <v>EN TERMINO</v>
      </c>
      <c r="X21" s="420" t="str">
        <f t="shared" ca="1" si="2"/>
        <v>EN TERMINO</v>
      </c>
    </row>
    <row r="22" spans="1:24" s="31" customFormat="1" ht="344.25">
      <c r="A22" s="413">
        <v>13</v>
      </c>
      <c r="B22" s="425" t="s">
        <v>1755</v>
      </c>
      <c r="C22" s="415" t="s">
        <v>1678</v>
      </c>
      <c r="D22" s="415" t="s">
        <v>1649</v>
      </c>
      <c r="E22" s="416" t="s">
        <v>1669</v>
      </c>
      <c r="F22" s="415" t="s">
        <v>1756</v>
      </c>
      <c r="G22" s="415" t="s">
        <v>1652</v>
      </c>
      <c r="H22" s="417">
        <v>3</v>
      </c>
      <c r="I22" s="418">
        <f>DEFINITIVO!I36</f>
        <v>43302</v>
      </c>
      <c r="J22" s="418">
        <f>DEFINITIVO!J36</f>
        <v>43666</v>
      </c>
      <c r="K22" s="419">
        <f t="shared" si="0"/>
        <v>52</v>
      </c>
      <c r="L22" s="431" t="s">
        <v>1681</v>
      </c>
      <c r="M22" s="420">
        <f>DEFINITIVO!M36</f>
        <v>0</v>
      </c>
      <c r="N22" s="421">
        <f t="shared" si="3"/>
        <v>0</v>
      </c>
      <c r="O22" s="419">
        <f t="shared" si="4"/>
        <v>0</v>
      </c>
      <c r="P22" s="419" t="e">
        <f>IF(J22&lt;=#REF!,O22,0)</f>
        <v>#REF!</v>
      </c>
      <c r="Q22" s="419" t="e">
        <f>IF(#REF!&gt;=J22,K22,0)</f>
        <v>#REF!</v>
      </c>
      <c r="R22" s="419"/>
      <c r="S22" s="420"/>
      <c r="T22" s="422" t="str">
        <f>DEFINITIVO!T36</f>
        <v>ESTRATEGIA GEL - VIGENCIA 2017</v>
      </c>
      <c r="U22" s="420">
        <f t="shared" si="5"/>
        <v>0</v>
      </c>
      <c r="V22" s="423">
        <f t="shared" ca="1" si="6"/>
        <v>1</v>
      </c>
      <c r="W22" s="420" t="str">
        <f t="shared" ca="1" si="1"/>
        <v>EN TERMINO</v>
      </c>
      <c r="X22" s="420" t="str">
        <f t="shared" ca="1" si="2"/>
        <v>EN TERMINO</v>
      </c>
    </row>
    <row r="23" spans="1:24" s="31" customFormat="1" ht="204">
      <c r="A23" s="413">
        <v>14</v>
      </c>
      <c r="B23" s="425" t="s">
        <v>1757</v>
      </c>
      <c r="C23" s="415" t="s">
        <v>1678</v>
      </c>
      <c r="D23" s="415" t="s">
        <v>1649</v>
      </c>
      <c r="E23" s="416" t="s">
        <v>1682</v>
      </c>
      <c r="F23" s="415" t="s">
        <v>1733</v>
      </c>
      <c r="G23" s="415" t="s">
        <v>1652</v>
      </c>
      <c r="H23" s="417">
        <v>3</v>
      </c>
      <c r="I23" s="418">
        <f>DEFINITIVO!I37</f>
        <v>43302</v>
      </c>
      <c r="J23" s="418">
        <f>DEFINITIVO!J37</f>
        <v>43666</v>
      </c>
      <c r="K23" s="419">
        <f t="shared" si="0"/>
        <v>52</v>
      </c>
      <c r="L23" s="420" t="s">
        <v>1683</v>
      </c>
      <c r="M23" s="420">
        <f>DEFINITIVO!M37</f>
        <v>0</v>
      </c>
      <c r="N23" s="421">
        <f t="shared" si="3"/>
        <v>0</v>
      </c>
      <c r="O23" s="419">
        <f t="shared" si="4"/>
        <v>0</v>
      </c>
      <c r="P23" s="419" t="e">
        <f>IF(J23&lt;=#REF!,O23,0)</f>
        <v>#REF!</v>
      </c>
      <c r="Q23" s="419" t="e">
        <f>IF(#REF!&gt;=J23,K23,0)</f>
        <v>#REF!</v>
      </c>
      <c r="R23" s="419"/>
      <c r="S23" s="420"/>
      <c r="T23" s="422" t="str">
        <f>DEFINITIVO!T37</f>
        <v>ESTRATEGIA GEL - VIGENCIA 2017</v>
      </c>
      <c r="U23" s="420">
        <f t="shared" si="5"/>
        <v>0</v>
      </c>
      <c r="V23" s="423">
        <f t="shared" ca="1" si="6"/>
        <v>1</v>
      </c>
      <c r="W23" s="420" t="str">
        <f t="shared" ca="1" si="1"/>
        <v>EN TERMINO</v>
      </c>
      <c r="X23" s="420" t="str">
        <f t="shared" ca="1" si="2"/>
        <v>EN TERMINO</v>
      </c>
    </row>
    <row r="24" spans="1:24" s="31" customFormat="1" ht="204">
      <c r="A24" s="413">
        <v>15</v>
      </c>
      <c r="B24" s="425" t="s">
        <v>1758</v>
      </c>
      <c r="C24" s="415" t="s">
        <v>1678</v>
      </c>
      <c r="D24" s="415" t="s">
        <v>1649</v>
      </c>
      <c r="E24" s="416" t="s">
        <v>1669</v>
      </c>
      <c r="F24" s="415" t="s">
        <v>1684</v>
      </c>
      <c r="G24" s="415" t="s">
        <v>1652</v>
      </c>
      <c r="H24" s="417">
        <v>1</v>
      </c>
      <c r="I24" s="418">
        <f>DEFINITIVO!I38</f>
        <v>43302</v>
      </c>
      <c r="J24" s="418">
        <f>DEFINITIVO!J38</f>
        <v>43666</v>
      </c>
      <c r="K24" s="419">
        <f t="shared" si="0"/>
        <v>52</v>
      </c>
      <c r="L24" s="420" t="s">
        <v>1683</v>
      </c>
      <c r="M24" s="420">
        <f>DEFINITIVO!M38</f>
        <v>0</v>
      </c>
      <c r="N24" s="421">
        <f t="shared" si="3"/>
        <v>0</v>
      </c>
      <c r="O24" s="419">
        <f t="shared" si="4"/>
        <v>0</v>
      </c>
      <c r="P24" s="419" t="e">
        <f>IF(J24&lt;=#REF!,O24,0)</f>
        <v>#REF!</v>
      </c>
      <c r="Q24" s="419" t="e">
        <f>IF(#REF!&gt;=J24,K24,0)</f>
        <v>#REF!</v>
      </c>
      <c r="R24" s="419"/>
      <c r="S24" s="420"/>
      <c r="T24" s="422" t="str">
        <f>DEFINITIVO!T38</f>
        <v>ESTRATEGIA GEL - VIGENCIA 2017</v>
      </c>
      <c r="U24" s="420">
        <f t="shared" si="5"/>
        <v>0</v>
      </c>
      <c r="V24" s="423">
        <f t="shared" ca="1" si="6"/>
        <v>1</v>
      </c>
      <c r="W24" s="420" t="str">
        <f t="shared" ca="1" si="1"/>
        <v>EN TERMINO</v>
      </c>
      <c r="X24" s="420" t="str">
        <f t="shared" ca="1" si="2"/>
        <v>EN TERMINO</v>
      </c>
    </row>
    <row r="25" spans="1:24" s="31" customFormat="1" ht="267.75">
      <c r="A25" s="413">
        <v>16</v>
      </c>
      <c r="B25" s="425" t="s">
        <v>1759</v>
      </c>
      <c r="C25" s="415" t="s">
        <v>1678</v>
      </c>
      <c r="D25" s="415" t="s">
        <v>1649</v>
      </c>
      <c r="E25" s="416" t="s">
        <v>1669</v>
      </c>
      <c r="F25" s="415" t="s">
        <v>1685</v>
      </c>
      <c r="G25" s="415" t="s">
        <v>1652</v>
      </c>
      <c r="H25" s="417">
        <v>4</v>
      </c>
      <c r="I25" s="418">
        <f>DEFINITIVO!I39</f>
        <v>43302</v>
      </c>
      <c r="J25" s="418">
        <f>DEFINITIVO!J39</f>
        <v>43666</v>
      </c>
      <c r="K25" s="419">
        <f t="shared" si="0"/>
        <v>52</v>
      </c>
      <c r="L25" s="420" t="s">
        <v>1683</v>
      </c>
      <c r="M25" s="420">
        <f>DEFINITIVO!M39</f>
        <v>0</v>
      </c>
      <c r="N25" s="421">
        <f t="shared" si="3"/>
        <v>0</v>
      </c>
      <c r="O25" s="419">
        <f t="shared" si="4"/>
        <v>0</v>
      </c>
      <c r="P25" s="419" t="e">
        <f>IF(J25&lt;=#REF!,O25,0)</f>
        <v>#REF!</v>
      </c>
      <c r="Q25" s="419" t="e">
        <f>IF(#REF!&gt;=J25,K25,0)</f>
        <v>#REF!</v>
      </c>
      <c r="R25" s="419"/>
      <c r="S25" s="420"/>
      <c r="T25" s="422" t="str">
        <f>DEFINITIVO!T39</f>
        <v>ESTRATEGIA GEL - VIGENCIA 2017</v>
      </c>
      <c r="U25" s="420">
        <f t="shared" si="5"/>
        <v>0</v>
      </c>
      <c r="V25" s="423">
        <f t="shared" ca="1" si="6"/>
        <v>1</v>
      </c>
      <c r="W25" s="420" t="str">
        <f t="shared" ca="1" si="1"/>
        <v>EN TERMINO</v>
      </c>
      <c r="X25" s="420" t="str">
        <f t="shared" ca="1" si="2"/>
        <v>EN TERMINO</v>
      </c>
    </row>
    <row r="26" spans="1:24" s="31" customFormat="1" ht="229.5">
      <c r="A26" s="413">
        <v>17</v>
      </c>
      <c r="B26" s="425" t="s">
        <v>1760</v>
      </c>
      <c r="C26" s="415" t="s">
        <v>1678</v>
      </c>
      <c r="D26" s="415" t="s">
        <v>1649</v>
      </c>
      <c r="E26" s="416" t="s">
        <v>1669</v>
      </c>
      <c r="F26" s="415" t="s">
        <v>1686</v>
      </c>
      <c r="G26" s="415" t="s">
        <v>1652</v>
      </c>
      <c r="H26" s="417">
        <v>4</v>
      </c>
      <c r="I26" s="418">
        <f>DEFINITIVO!I40</f>
        <v>43302</v>
      </c>
      <c r="J26" s="418">
        <f>DEFINITIVO!J40</f>
        <v>43666</v>
      </c>
      <c r="K26" s="419">
        <f t="shared" si="0"/>
        <v>52</v>
      </c>
      <c r="L26" s="420" t="s">
        <v>1683</v>
      </c>
      <c r="M26" s="420">
        <f>DEFINITIVO!M40</f>
        <v>0</v>
      </c>
      <c r="N26" s="421">
        <f t="shared" si="3"/>
        <v>0</v>
      </c>
      <c r="O26" s="419">
        <f t="shared" si="4"/>
        <v>0</v>
      </c>
      <c r="P26" s="419" t="e">
        <f>IF(J26&lt;=#REF!,O26,0)</f>
        <v>#REF!</v>
      </c>
      <c r="Q26" s="419" t="e">
        <f>IF(#REF!&gt;=J26,K26,0)</f>
        <v>#REF!</v>
      </c>
      <c r="R26" s="419"/>
      <c r="S26" s="420"/>
      <c r="T26" s="422" t="str">
        <f>DEFINITIVO!T40</f>
        <v>ESTRATEGIA GEL - VIGENCIA 2017</v>
      </c>
      <c r="U26" s="420">
        <f t="shared" si="5"/>
        <v>0</v>
      </c>
      <c r="V26" s="423">
        <f t="shared" ca="1" si="6"/>
        <v>1</v>
      </c>
      <c r="W26" s="420" t="str">
        <f t="shared" ca="1" si="1"/>
        <v>EN TERMINO</v>
      </c>
      <c r="X26" s="420" t="str">
        <f t="shared" ca="1" si="2"/>
        <v>EN TERMINO</v>
      </c>
    </row>
    <row r="27" spans="1:24" s="31" customFormat="1" ht="204">
      <c r="A27" s="413">
        <v>18</v>
      </c>
      <c r="B27" s="425" t="s">
        <v>1761</v>
      </c>
      <c r="C27" s="415" t="s">
        <v>1508</v>
      </c>
      <c r="D27" s="415" t="s">
        <v>1649</v>
      </c>
      <c r="E27" s="433" t="s">
        <v>1687</v>
      </c>
      <c r="F27" s="415" t="s">
        <v>1688</v>
      </c>
      <c r="G27" s="434" t="s">
        <v>1689</v>
      </c>
      <c r="H27" s="417">
        <v>3</v>
      </c>
      <c r="I27" s="418">
        <f>DEFINITIVO!I41</f>
        <v>43302</v>
      </c>
      <c r="J27" s="418">
        <f>DEFINITIVO!J41</f>
        <v>43666</v>
      </c>
      <c r="K27" s="419">
        <f t="shared" si="0"/>
        <v>52</v>
      </c>
      <c r="L27" s="428" t="s">
        <v>1690</v>
      </c>
      <c r="M27" s="420">
        <f>DEFINITIVO!M41</f>
        <v>0</v>
      </c>
      <c r="N27" s="421">
        <f t="shared" si="3"/>
        <v>0</v>
      </c>
      <c r="O27" s="419">
        <f t="shared" si="4"/>
        <v>0</v>
      </c>
      <c r="P27" s="419" t="e">
        <f>IF(J27&lt;=#REF!,O27,0)</f>
        <v>#REF!</v>
      </c>
      <c r="Q27" s="419" t="e">
        <f>IF(#REF!&gt;=J27,K27,0)</f>
        <v>#REF!</v>
      </c>
      <c r="R27" s="419"/>
      <c r="S27" s="420"/>
      <c r="T27" s="422" t="str">
        <f>DEFINITIVO!T41</f>
        <v>ESTRATEGIA GEL - VIGENCIA 2017</v>
      </c>
      <c r="U27" s="420">
        <f t="shared" si="5"/>
        <v>0</v>
      </c>
      <c r="V27" s="423">
        <f t="shared" ca="1" si="6"/>
        <v>1</v>
      </c>
      <c r="W27" s="420" t="str">
        <f t="shared" ca="1" si="1"/>
        <v>EN TERMINO</v>
      </c>
      <c r="X27" s="420" t="str">
        <f t="shared" ca="1" si="2"/>
        <v>EN TERMINO</v>
      </c>
    </row>
    <row r="28" spans="1:24" s="31" customFormat="1" ht="242.25">
      <c r="A28" s="413">
        <v>19</v>
      </c>
      <c r="B28" s="425" t="s">
        <v>1762</v>
      </c>
      <c r="C28" s="415" t="s">
        <v>1678</v>
      </c>
      <c r="D28" s="415" t="s">
        <v>1649</v>
      </c>
      <c r="E28" s="416" t="s">
        <v>1691</v>
      </c>
      <c r="F28" s="415" t="s">
        <v>1692</v>
      </c>
      <c r="G28" s="415" t="s">
        <v>1652</v>
      </c>
      <c r="H28" s="417">
        <v>5</v>
      </c>
      <c r="I28" s="418">
        <f>DEFINITIVO!I42</f>
        <v>43302</v>
      </c>
      <c r="J28" s="418">
        <f>DEFINITIVO!J42</f>
        <v>43666</v>
      </c>
      <c r="K28" s="419">
        <f t="shared" si="0"/>
        <v>52</v>
      </c>
      <c r="L28" s="420" t="s">
        <v>1660</v>
      </c>
      <c r="M28" s="420">
        <f>DEFINITIVO!M42</f>
        <v>0</v>
      </c>
      <c r="N28" s="421">
        <f t="shared" si="3"/>
        <v>0</v>
      </c>
      <c r="O28" s="419">
        <f t="shared" si="4"/>
        <v>0</v>
      </c>
      <c r="P28" s="419" t="e">
        <f>IF(J28&lt;=#REF!,O28,0)</f>
        <v>#REF!</v>
      </c>
      <c r="Q28" s="419" t="e">
        <f>IF(#REF!&gt;=J28,K28,0)</f>
        <v>#REF!</v>
      </c>
      <c r="R28" s="419"/>
      <c r="S28" s="420"/>
      <c r="T28" s="422" t="str">
        <f>DEFINITIVO!T42</f>
        <v>ESTRATEGIA GEL - VIGENCIA 2017</v>
      </c>
      <c r="U28" s="420">
        <f t="shared" si="5"/>
        <v>0</v>
      </c>
      <c r="V28" s="423">
        <f t="shared" ca="1" si="6"/>
        <v>1</v>
      </c>
      <c r="W28" s="420" t="str">
        <f t="shared" ca="1" si="1"/>
        <v>EN TERMINO</v>
      </c>
      <c r="X28" s="420" t="str">
        <f t="shared" ca="1" si="2"/>
        <v>EN TERMINO</v>
      </c>
    </row>
    <row r="29" spans="1:24" s="31" customFormat="1" ht="242.25">
      <c r="A29" s="424">
        <v>20</v>
      </c>
      <c r="B29" s="425" t="s">
        <v>1763</v>
      </c>
      <c r="C29" s="415" t="s">
        <v>1508</v>
      </c>
      <c r="D29" s="415" t="s">
        <v>1649</v>
      </c>
      <c r="E29" s="433" t="s">
        <v>1693</v>
      </c>
      <c r="F29" s="415" t="s">
        <v>1694</v>
      </c>
      <c r="G29" s="434" t="s">
        <v>1689</v>
      </c>
      <c r="H29" s="417">
        <v>3</v>
      </c>
      <c r="I29" s="418">
        <f>DEFINITIVO!I43</f>
        <v>43302</v>
      </c>
      <c r="J29" s="418">
        <f>DEFINITIVO!J43</f>
        <v>43666</v>
      </c>
      <c r="K29" s="419">
        <f t="shared" si="0"/>
        <v>52</v>
      </c>
      <c r="L29" s="428" t="s">
        <v>1658</v>
      </c>
      <c r="M29" s="420">
        <f>DEFINITIVO!M43</f>
        <v>0</v>
      </c>
      <c r="N29" s="421">
        <f t="shared" si="3"/>
        <v>0</v>
      </c>
      <c r="O29" s="419">
        <f t="shared" si="4"/>
        <v>0</v>
      </c>
      <c r="P29" s="419" t="e">
        <f>IF(J29&lt;=#REF!,O29,0)</f>
        <v>#REF!</v>
      </c>
      <c r="Q29" s="419" t="e">
        <f>IF(#REF!&gt;=J29,K29,0)</f>
        <v>#REF!</v>
      </c>
      <c r="R29" s="419"/>
      <c r="S29" s="420"/>
      <c r="T29" s="422" t="str">
        <f>DEFINITIVO!T43</f>
        <v>ESTRATEGIA GEL - VIGENCIA 2017</v>
      </c>
      <c r="U29" s="420">
        <f t="shared" si="5"/>
        <v>0</v>
      </c>
      <c r="V29" s="423">
        <f t="shared" ca="1" si="6"/>
        <v>1</v>
      </c>
      <c r="W29" s="420" t="str">
        <f t="shared" ca="1" si="1"/>
        <v>EN TERMINO</v>
      </c>
      <c r="X29" s="420" t="str">
        <f t="shared" ca="1" si="2"/>
        <v>EN TERMINO</v>
      </c>
    </row>
    <row r="30" spans="1:24" s="31" customFormat="1" ht="216.75">
      <c r="A30" s="413">
        <v>21</v>
      </c>
      <c r="B30" s="425" t="s">
        <v>1764</v>
      </c>
      <c r="C30" s="415" t="s">
        <v>1678</v>
      </c>
      <c r="D30" s="415" t="s">
        <v>1649</v>
      </c>
      <c r="E30" s="416" t="s">
        <v>1691</v>
      </c>
      <c r="F30" s="415" t="s">
        <v>1695</v>
      </c>
      <c r="G30" s="415" t="s">
        <v>1652</v>
      </c>
      <c r="H30" s="417">
        <v>1</v>
      </c>
      <c r="I30" s="418">
        <f>DEFINITIVO!I44</f>
        <v>43302</v>
      </c>
      <c r="J30" s="418">
        <f>DEFINITIVO!J44</f>
        <v>43666</v>
      </c>
      <c r="K30" s="419">
        <f t="shared" si="0"/>
        <v>52</v>
      </c>
      <c r="L30" s="420" t="s">
        <v>1683</v>
      </c>
      <c r="M30" s="420">
        <f>DEFINITIVO!M44</f>
        <v>0</v>
      </c>
      <c r="N30" s="421">
        <f t="shared" si="3"/>
        <v>0</v>
      </c>
      <c r="O30" s="419">
        <f t="shared" si="4"/>
        <v>0</v>
      </c>
      <c r="P30" s="419" t="e">
        <f>IF(J30&lt;=#REF!,O30,0)</f>
        <v>#REF!</v>
      </c>
      <c r="Q30" s="419" t="e">
        <f>IF(#REF!&gt;=J30,K30,0)</f>
        <v>#REF!</v>
      </c>
      <c r="R30" s="419"/>
      <c r="S30" s="420"/>
      <c r="T30" s="422" t="str">
        <f>DEFINITIVO!T44</f>
        <v>ESTRATEGIA GEL - VIGENCIA 2017</v>
      </c>
      <c r="U30" s="420">
        <f t="shared" si="5"/>
        <v>0</v>
      </c>
      <c r="V30" s="423">
        <f t="shared" ca="1" si="6"/>
        <v>1</v>
      </c>
      <c r="W30" s="420" t="str">
        <f t="shared" ca="1" si="1"/>
        <v>EN TERMINO</v>
      </c>
      <c r="X30" s="420" t="str">
        <f t="shared" ca="1" si="2"/>
        <v>EN TERMINO</v>
      </c>
    </row>
    <row r="31" spans="1:24" s="31" customFormat="1" ht="216.75">
      <c r="A31" s="413">
        <v>22</v>
      </c>
      <c r="B31" s="425" t="s">
        <v>1765</v>
      </c>
      <c r="C31" s="415" t="s">
        <v>1678</v>
      </c>
      <c r="D31" s="415" t="s">
        <v>1649</v>
      </c>
      <c r="E31" s="416" t="s">
        <v>1675</v>
      </c>
      <c r="F31" s="415" t="s">
        <v>1734</v>
      </c>
      <c r="G31" s="415" t="s">
        <v>1652</v>
      </c>
      <c r="H31" s="417">
        <v>3</v>
      </c>
      <c r="I31" s="418">
        <f>DEFINITIVO!I45</f>
        <v>43333</v>
      </c>
      <c r="J31" s="418">
        <f>DEFINITIVO!J45</f>
        <v>43666</v>
      </c>
      <c r="K31" s="419">
        <f t="shared" si="0"/>
        <v>47.571428571428569</v>
      </c>
      <c r="L31" s="420" t="s">
        <v>1683</v>
      </c>
      <c r="M31" s="420">
        <f>DEFINITIVO!M45</f>
        <v>0</v>
      </c>
      <c r="N31" s="421">
        <f t="shared" si="3"/>
        <v>0</v>
      </c>
      <c r="O31" s="419">
        <f t="shared" si="4"/>
        <v>0</v>
      </c>
      <c r="P31" s="419" t="e">
        <f>IF(J31&lt;=#REF!,O31,0)</f>
        <v>#REF!</v>
      </c>
      <c r="Q31" s="419" t="e">
        <f>IF(#REF!&gt;=J31,K31,0)</f>
        <v>#REF!</v>
      </c>
      <c r="R31" s="419"/>
      <c r="S31" s="420"/>
      <c r="T31" s="422" t="str">
        <f>DEFINITIVO!T45</f>
        <v>ESTRATEGIA GEL - VIGENCIA 2017</v>
      </c>
      <c r="U31" s="420">
        <f t="shared" si="5"/>
        <v>0</v>
      </c>
      <c r="V31" s="423">
        <f t="shared" ca="1" si="6"/>
        <v>1</v>
      </c>
      <c r="W31" s="420" t="str">
        <f t="shared" ca="1" si="1"/>
        <v>EN TERMINO</v>
      </c>
      <c r="X31" s="420" t="str">
        <f t="shared" ca="1" si="2"/>
        <v>EN TERMINO</v>
      </c>
    </row>
    <row r="32" spans="1:24" s="31" customFormat="1" ht="216.75">
      <c r="A32" s="413">
        <v>23</v>
      </c>
      <c r="B32" s="425" t="s">
        <v>1766</v>
      </c>
      <c r="C32" s="415" t="s">
        <v>1508</v>
      </c>
      <c r="D32" s="415" t="s">
        <v>1649</v>
      </c>
      <c r="E32" s="416" t="s">
        <v>1691</v>
      </c>
      <c r="F32" s="415" t="s">
        <v>1767</v>
      </c>
      <c r="G32" s="415" t="s">
        <v>1652</v>
      </c>
      <c r="H32" s="417">
        <v>3</v>
      </c>
      <c r="I32" s="418">
        <f>DEFINITIVO!I46</f>
        <v>43302</v>
      </c>
      <c r="J32" s="418">
        <f>DEFINITIVO!J46</f>
        <v>43666</v>
      </c>
      <c r="K32" s="419">
        <f t="shared" si="0"/>
        <v>52</v>
      </c>
      <c r="L32" s="420" t="s">
        <v>1696</v>
      </c>
      <c r="M32" s="420">
        <f>DEFINITIVO!M46</f>
        <v>0</v>
      </c>
      <c r="N32" s="421">
        <f t="shared" si="3"/>
        <v>0</v>
      </c>
      <c r="O32" s="419">
        <f t="shared" si="4"/>
        <v>0</v>
      </c>
      <c r="P32" s="419" t="e">
        <f>IF(J32&lt;=#REF!,O32,0)</f>
        <v>#REF!</v>
      </c>
      <c r="Q32" s="419" t="e">
        <f>IF(#REF!&gt;=J32,K32,0)</f>
        <v>#REF!</v>
      </c>
      <c r="R32" s="419"/>
      <c r="S32" s="420"/>
      <c r="T32" s="422" t="str">
        <f>DEFINITIVO!T46</f>
        <v>ESTRATEGIA GEL - VIGENCIA 2017</v>
      </c>
      <c r="U32" s="420">
        <f t="shared" si="5"/>
        <v>0</v>
      </c>
      <c r="V32" s="423">
        <f t="shared" ca="1" si="6"/>
        <v>1</v>
      </c>
      <c r="W32" s="420" t="str">
        <f t="shared" ca="1" si="1"/>
        <v>EN TERMINO</v>
      </c>
      <c r="X32" s="420" t="str">
        <f t="shared" ca="1" si="2"/>
        <v>EN TERMINO</v>
      </c>
    </row>
    <row r="33" spans="1:24" s="31" customFormat="1" ht="242.25">
      <c r="A33" s="413">
        <v>24</v>
      </c>
      <c r="B33" s="425" t="s">
        <v>1768</v>
      </c>
      <c r="C33" s="415" t="s">
        <v>1678</v>
      </c>
      <c r="D33" s="415" t="s">
        <v>1649</v>
      </c>
      <c r="E33" s="416" t="s">
        <v>1697</v>
      </c>
      <c r="F33" s="415" t="s">
        <v>1698</v>
      </c>
      <c r="G33" s="415" t="s">
        <v>1652</v>
      </c>
      <c r="H33" s="417">
        <v>1</v>
      </c>
      <c r="I33" s="418">
        <f>DEFINITIVO!I47</f>
        <v>43302</v>
      </c>
      <c r="J33" s="418">
        <f>DEFINITIVO!J47</f>
        <v>43666</v>
      </c>
      <c r="K33" s="419">
        <f t="shared" si="0"/>
        <v>52</v>
      </c>
      <c r="L33" s="420" t="s">
        <v>1696</v>
      </c>
      <c r="M33" s="420">
        <f>DEFINITIVO!M47</f>
        <v>0</v>
      </c>
      <c r="N33" s="421">
        <f t="shared" si="3"/>
        <v>0</v>
      </c>
      <c r="O33" s="419">
        <f t="shared" si="4"/>
        <v>0</v>
      </c>
      <c r="P33" s="419" t="e">
        <f>IF(J33&lt;=#REF!,O33,0)</f>
        <v>#REF!</v>
      </c>
      <c r="Q33" s="419" t="e">
        <f>IF(#REF!&gt;=J33,K33,0)</f>
        <v>#REF!</v>
      </c>
      <c r="R33" s="419"/>
      <c r="S33" s="420"/>
      <c r="T33" s="422" t="str">
        <f>DEFINITIVO!T47</f>
        <v>ESTRATEGIA GEL - VIGENCIA 2017</v>
      </c>
      <c r="U33" s="420">
        <f t="shared" si="5"/>
        <v>0</v>
      </c>
      <c r="V33" s="423">
        <f t="shared" ca="1" si="6"/>
        <v>1</v>
      </c>
      <c r="W33" s="420" t="str">
        <f t="shared" ca="1" si="1"/>
        <v>EN TERMINO</v>
      </c>
      <c r="X33" s="420" t="str">
        <f t="shared" ca="1" si="2"/>
        <v>EN TERMINO</v>
      </c>
    </row>
    <row r="34" spans="1:24" s="31" customFormat="1" ht="140.25">
      <c r="A34" s="413">
        <v>25</v>
      </c>
      <c r="B34" s="425" t="s">
        <v>1769</v>
      </c>
      <c r="C34" s="415" t="s">
        <v>1678</v>
      </c>
      <c r="D34" s="415" t="s">
        <v>1649</v>
      </c>
      <c r="E34" s="416" t="s">
        <v>1691</v>
      </c>
      <c r="F34" s="432" t="s">
        <v>1699</v>
      </c>
      <c r="G34" s="415" t="s">
        <v>1652</v>
      </c>
      <c r="H34" s="417">
        <v>1</v>
      </c>
      <c r="I34" s="418">
        <f>DEFINITIVO!I48</f>
        <v>43302</v>
      </c>
      <c r="J34" s="418">
        <f>DEFINITIVO!J48</f>
        <v>43666</v>
      </c>
      <c r="K34" s="419">
        <f t="shared" si="0"/>
        <v>52</v>
      </c>
      <c r="L34" s="420" t="s">
        <v>1700</v>
      </c>
      <c r="M34" s="420">
        <f>DEFINITIVO!M48</f>
        <v>0</v>
      </c>
      <c r="N34" s="421">
        <f t="shared" si="3"/>
        <v>0</v>
      </c>
      <c r="O34" s="419">
        <f t="shared" si="4"/>
        <v>0</v>
      </c>
      <c r="P34" s="419" t="e">
        <f>IF(J34&lt;=#REF!,O34,0)</f>
        <v>#REF!</v>
      </c>
      <c r="Q34" s="419" t="e">
        <f>IF(#REF!&gt;=J34,K34,0)</f>
        <v>#REF!</v>
      </c>
      <c r="R34" s="419"/>
      <c r="S34" s="420"/>
      <c r="T34" s="422" t="str">
        <f>DEFINITIVO!T48</f>
        <v>ESTRATEGIA GEL - VIGENCIA 2017</v>
      </c>
      <c r="U34" s="420">
        <f t="shared" si="5"/>
        <v>0</v>
      </c>
      <c r="V34" s="423">
        <f t="shared" ca="1" si="6"/>
        <v>1</v>
      </c>
      <c r="W34" s="420" t="str">
        <f t="shared" ca="1" si="1"/>
        <v>EN TERMINO</v>
      </c>
      <c r="X34" s="420" t="str">
        <f t="shared" ca="1" si="2"/>
        <v>EN TERMINO</v>
      </c>
    </row>
    <row r="35" spans="1:24" s="31" customFormat="1" ht="369.75" customHeight="1">
      <c r="A35" s="510">
        <v>26</v>
      </c>
      <c r="B35" s="398" t="s">
        <v>1730</v>
      </c>
      <c r="C35" s="509" t="s">
        <v>1508</v>
      </c>
      <c r="D35" s="509" t="s">
        <v>1701</v>
      </c>
      <c r="E35" s="269" t="s">
        <v>1702</v>
      </c>
      <c r="F35" s="509" t="s">
        <v>1703</v>
      </c>
      <c r="G35" s="509" t="s">
        <v>1652</v>
      </c>
      <c r="H35" s="190">
        <v>1</v>
      </c>
      <c r="I35" s="191">
        <f>+DEFINITIVO!I49</f>
        <v>43313</v>
      </c>
      <c r="J35" s="191">
        <f>+DEFINITIVO!J49</f>
        <v>43646</v>
      </c>
      <c r="K35" s="192">
        <f>(+J35-I35)/7</f>
        <v>47.571428571428569</v>
      </c>
      <c r="L35" s="420" t="s">
        <v>1704</v>
      </c>
      <c r="M35" s="511">
        <f>+DEFINITIVO!M49</f>
        <v>0</v>
      </c>
      <c r="N35" s="194">
        <f>IF(M35/H35&gt;1,1,+M35/H35)</f>
        <v>0</v>
      </c>
      <c r="O35" s="192">
        <f>+K35*N35</f>
        <v>0</v>
      </c>
      <c r="P35" s="192">
        <f>IF(J35&lt;=OAJ!$R$7,O35,0)</f>
        <v>0</v>
      </c>
      <c r="Q35" s="192">
        <f>IF(OAJ!$R$7&gt;=J35,K35,0)</f>
        <v>47.571428571428569</v>
      </c>
      <c r="R35" s="192"/>
      <c r="S35" s="511"/>
      <c r="T35" s="422" t="str">
        <f>+DEFINITIVO!T49</f>
        <v xml:space="preserve">ESTRATEGIA GEL - VIGENCIA 2017
20181217 Rad 20183000198623
Se requiere ampliar el plazo de cumplimiento de la actividad, toda vez que actualmente el aplicativo para los informes de ejecución y pago de cuentas requiere un proceso de sincronización con el SISCO, que actualmente se encuentra en proceso. La gestión de coordinación entre el grupo de tecnologías de la información y el Grupo de Contratos, así como el ambiente de pruebas, prueba piloto y salida en producción, demenda un plazo adicional.
Se implementara  un aplicativo en el Ministerio de Transporte que realizará el  seguimiento de los contratistas en cuanto a sus cuentas de cobro, reporte de sus actividades mensuales y las evidencias a cada una de estas actividades, permitiendo asi al supervisor tener un  control a la ejecución y cumplimiento de los objetos o actividades contractuales. gestionando el conocimiento (evidencias a sus actividades), dicho aplicativo ya  ha sido implementado en otras entidades del estado y ha ayudado a la gestion de seguimiento contractual.  Este desarrollo ayuda tambien a la eficiencia administrativa y la estrategia de Cero Papel. </v>
      </c>
      <c r="U35" s="511">
        <f>IF(N35=100%,2,0)</f>
        <v>0</v>
      </c>
      <c r="V35" s="384">
        <f ca="1">IF(J35&lt;OAJ!$T$2,0,1)</f>
        <v>1</v>
      </c>
      <c r="W35" s="511" t="str">
        <f ca="1">IF(U35+V35&gt;1,"CUMPLIDA",IF(V35=1,"EN TERMINO","VENCIDA"))</f>
        <v>EN TERMINO</v>
      </c>
      <c r="X35" s="511" t="str">
        <f ca="1">IF(W35="CUMPLIDA","CUMPLIDA",IF(W35="EN TERMINO","EN TERMINO","VENCIDA"))</f>
        <v>EN TERMINO</v>
      </c>
    </row>
    <row r="36" spans="1:24">
      <c r="A36" s="68" t="s">
        <v>694</v>
      </c>
      <c r="B36" s="68"/>
      <c r="C36" s="69"/>
      <c r="D36" s="68"/>
      <c r="E36" s="68"/>
      <c r="F36" s="70"/>
      <c r="G36" s="70"/>
      <c r="H36" s="70"/>
      <c r="I36" s="71"/>
      <c r="J36" s="71"/>
      <c r="K36" s="72"/>
      <c r="L36" s="73"/>
      <c r="M36" s="73"/>
      <c r="N36" s="74"/>
      <c r="O36" s="72"/>
      <c r="P36" s="72"/>
      <c r="Q36" s="72"/>
      <c r="R36" s="73"/>
      <c r="S36" s="73"/>
      <c r="T36" s="73"/>
      <c r="U36" s="73"/>
      <c r="V36" s="73"/>
      <c r="W36" s="73"/>
      <c r="X36" s="75"/>
    </row>
    <row r="37" spans="1:24" ht="381.75" customHeight="1">
      <c r="A37" s="129">
        <v>14</v>
      </c>
      <c r="B37" s="35" t="s">
        <v>793</v>
      </c>
      <c r="C37" s="130" t="s">
        <v>784</v>
      </c>
      <c r="D37" s="35" t="s">
        <v>797</v>
      </c>
      <c r="E37" s="130" t="s">
        <v>790</v>
      </c>
      <c r="F37" s="130" t="s">
        <v>791</v>
      </c>
      <c r="G37" s="129" t="s">
        <v>702</v>
      </c>
      <c r="H37" s="129">
        <v>1</v>
      </c>
      <c r="I37" s="19">
        <f>DEFINITIVO!I142</f>
        <v>43023</v>
      </c>
      <c r="J37" s="19">
        <f>DEFINITIVO!J142</f>
        <v>43023</v>
      </c>
      <c r="K37" s="78">
        <f t="shared" ref="K37:K46" si="7">(+J37-I37)/7</f>
        <v>0</v>
      </c>
      <c r="L37" s="129" t="s">
        <v>792</v>
      </c>
      <c r="M37" s="131">
        <f>DEFINITIVO!M142</f>
        <v>1</v>
      </c>
      <c r="N37" s="79">
        <f t="shared" ref="N37:N46" si="8">IF(M37/H37&gt;1,1,+M37/H37)</f>
        <v>1</v>
      </c>
      <c r="O37" s="78">
        <f t="shared" ref="O37:O46" si="9">+K37*N37</f>
        <v>0</v>
      </c>
      <c r="P37" s="78" t="e">
        <f>IF(J37&lt;=#REF!,O37,0)</f>
        <v>#REF!</v>
      </c>
      <c r="Q37" s="78" t="e">
        <f>IF(#REF!&gt;=J37,K37,0)</f>
        <v>#REF!</v>
      </c>
      <c r="R37" s="78"/>
      <c r="S37" s="131"/>
      <c r="T37" s="82" t="str">
        <f>DEFINITIVO!T142</f>
        <v>PLAN VIGENCIA 2016
Se emitió oficio 20173000442391 del 23/10/2017 solicitando el Plan de Acción a la ANSV y esta contestó con Oficio 20173210691022 del 27/10/2017, donde estabelce Plan de Acción a ejecutar.</v>
      </c>
      <c r="U37" s="131">
        <f t="shared" ref="U37:U46" si="10">IF(N37=100%,2,0)</f>
        <v>2</v>
      </c>
      <c r="V37" s="131">
        <f t="shared" ref="V37:V46" ca="1" si="11">IF(J37&lt;$T$2,0,1)</f>
        <v>0</v>
      </c>
      <c r="W37" s="131" t="str">
        <f t="shared" ref="W37:W42" ca="1" si="12">IF(U37+V37&gt;1,"CUMPLIDA",IF(V37=1,"EN TERMINO","VENCIDA"))</f>
        <v>CUMPLIDA</v>
      </c>
      <c r="X37" s="131" t="str">
        <f ca="1">IF(W37="CUMPLIDA","CUMPLIDA",IF(W37="EN TERMINO","EN TERMINO","VENCIDA"))</f>
        <v>CUMPLIDA</v>
      </c>
    </row>
    <row r="38" spans="1:24" ht="107.25" customHeight="1">
      <c r="A38" s="945">
        <v>22</v>
      </c>
      <c r="B38" s="858" t="s">
        <v>1067</v>
      </c>
      <c r="C38" s="858" t="s">
        <v>48</v>
      </c>
      <c r="D38" s="858" t="s">
        <v>1033</v>
      </c>
      <c r="E38" s="858" t="s">
        <v>1020</v>
      </c>
      <c r="F38" s="130" t="s">
        <v>1021</v>
      </c>
      <c r="G38" s="129" t="s">
        <v>766</v>
      </c>
      <c r="H38" s="129">
        <v>1</v>
      </c>
      <c r="I38" s="19">
        <f>DEFINITIVO!I162</f>
        <v>43018</v>
      </c>
      <c r="J38" s="19">
        <f>DEFINITIVO!J162</f>
        <v>43190</v>
      </c>
      <c r="K38" s="78">
        <f t="shared" si="7"/>
        <v>24.571428571428573</v>
      </c>
      <c r="L38" s="865" t="s">
        <v>1034</v>
      </c>
      <c r="M38" s="131">
        <f>DEFINITIVO!M162</f>
        <v>1</v>
      </c>
      <c r="N38" s="79">
        <f t="shared" si="8"/>
        <v>1</v>
      </c>
      <c r="O38" s="78">
        <f t="shared" si="9"/>
        <v>24.571428571428573</v>
      </c>
      <c r="P38" s="78" t="e">
        <f>IF(J38&lt;=#REF!,O38,0)</f>
        <v>#REF!</v>
      </c>
      <c r="Q38" s="78" t="e">
        <f>IF(#REF!&gt;=J38,K38,0)</f>
        <v>#REF!</v>
      </c>
      <c r="R38" s="78"/>
      <c r="S38" s="131"/>
      <c r="T38" s="82" t="str">
        <f>DEFINITIVO!T162</f>
        <v>PLAN VIGENCIA 2016
Mediante la circular 20183000048643 del 28 de marzo se socializo la aplicación de medidas de austeridad y se ha diseñado orientaciones frente a las horas extras</v>
      </c>
      <c r="U38" s="131">
        <f t="shared" si="10"/>
        <v>2</v>
      </c>
      <c r="V38" s="131">
        <f t="shared" ca="1" si="11"/>
        <v>0</v>
      </c>
      <c r="W38" s="131" t="str">
        <f t="shared" ca="1" si="12"/>
        <v>CUMPLIDA</v>
      </c>
      <c r="X38" s="883" t="str">
        <f ca="1">IF(W38&amp;W39&amp;W40&amp;W41="CUMPLIDA","CUMPLIDA",IF(OR(W38="VENCIDA",W39="VENCIDA",W40="VENCIDA",W41="VENCIDA"),"VENCIDA",IF(U38+U39+U40+U41=8,"CUMPLIDA","EN TERMINO")))</f>
        <v>CUMPLIDA</v>
      </c>
    </row>
    <row r="39" spans="1:24" ht="119.25" customHeight="1">
      <c r="A39" s="945"/>
      <c r="B39" s="858"/>
      <c r="C39" s="858"/>
      <c r="D39" s="858"/>
      <c r="E39" s="858"/>
      <c r="F39" s="130" t="s">
        <v>1022</v>
      </c>
      <c r="G39" s="129" t="s">
        <v>948</v>
      </c>
      <c r="H39" s="129">
        <v>1</v>
      </c>
      <c r="I39" s="19">
        <f>DEFINITIVO!I163</f>
        <v>43018</v>
      </c>
      <c r="J39" s="19">
        <f>DEFINITIVO!J163</f>
        <v>43159</v>
      </c>
      <c r="K39" s="78">
        <f t="shared" si="7"/>
        <v>20.142857142857142</v>
      </c>
      <c r="L39" s="865"/>
      <c r="M39" s="164">
        <f>DEFINITIVO!M163</f>
        <v>1</v>
      </c>
      <c r="N39" s="79">
        <f t="shared" si="8"/>
        <v>1</v>
      </c>
      <c r="O39" s="78">
        <f t="shared" si="9"/>
        <v>20.142857142857142</v>
      </c>
      <c r="P39" s="78" t="e">
        <f>IF(J39&lt;=#REF!,O39,0)</f>
        <v>#REF!</v>
      </c>
      <c r="Q39" s="78" t="e">
        <f>IF(#REF!&gt;=J39,K39,0)</f>
        <v>#REF!</v>
      </c>
      <c r="R39" s="78"/>
      <c r="S39" s="131"/>
      <c r="T39" s="82" t="str">
        <f>DEFINITIVO!T163</f>
        <v>PLAN VIGENCIA 2016
Se revisó y sestructuró la metodología de seguimiento al cumplimiento de las medidas dadas en la Directiva Presidencial No 1 .  En proceso de socialización.</v>
      </c>
      <c r="U39" s="131">
        <f t="shared" si="10"/>
        <v>2</v>
      </c>
      <c r="V39" s="131">
        <f t="shared" ca="1" si="11"/>
        <v>0</v>
      </c>
      <c r="W39" s="131" t="str">
        <f t="shared" ca="1" si="12"/>
        <v>CUMPLIDA</v>
      </c>
      <c r="X39" s="884"/>
    </row>
    <row r="40" spans="1:24" ht="337.5" customHeight="1">
      <c r="A40" s="945"/>
      <c r="B40" s="858"/>
      <c r="C40" s="858"/>
      <c r="D40" s="858"/>
      <c r="E40" s="858"/>
      <c r="F40" s="130" t="s">
        <v>1023</v>
      </c>
      <c r="G40" s="129" t="s">
        <v>1024</v>
      </c>
      <c r="H40" s="129">
        <v>1</v>
      </c>
      <c r="I40" s="19">
        <f>DEFINITIVO!I164</f>
        <v>43018</v>
      </c>
      <c r="J40" s="19">
        <f>DEFINITIVO!J164</f>
        <v>43220</v>
      </c>
      <c r="K40" s="78">
        <f t="shared" si="7"/>
        <v>28.857142857142858</v>
      </c>
      <c r="L40" s="865"/>
      <c r="M40" s="164">
        <f>DEFINITIVO!M164</f>
        <v>1</v>
      </c>
      <c r="N40" s="79">
        <f t="shared" si="8"/>
        <v>1</v>
      </c>
      <c r="O40" s="78">
        <f t="shared" si="9"/>
        <v>28.857142857142858</v>
      </c>
      <c r="P40" s="78" t="e">
        <f>IF(J40&lt;=#REF!,O40,0)</f>
        <v>#REF!</v>
      </c>
      <c r="Q40" s="78" t="e">
        <f>IF(#REF!&gt;=J40,K40,0)</f>
        <v>#REF!</v>
      </c>
      <c r="R40" s="78"/>
      <c r="S40" s="131"/>
      <c r="T40" s="82" t="str">
        <f>DEFINITIVO!T164</f>
        <v>PLAN VIGENCIA 2016
En el  año 2017 se llevaron a cabo reuniones permanentes y periódicas de seguimiento presupuestal  con las Unidades Ejecutoras, con el objeto de analizar las necesidades reales de las áreas con la finalidad de verificar que la contratación a  realizar fuera acorde con lo planeado y requerido por las áreas, disminución de la Contratación de prestación de servicios , optimizando recursos, reduciendo los riesgos administrativos y jurídicos asociados a la contratación.   
Se realizó Acta de Seguimiento presupuestal dejando evidencia de las reuniones con las Unidades Ejecutoras.
Se profirió el memorando circular No. 20183000048643 del 28 de marzo de 2018, recordando los temas más relevantes de la Directiva Presidencia 01 de 2016, y dado unas directrices con el objetivo de dar cumplimiento a la misma, el cual ya fue socializado con los funcionarios del Ministerio.</v>
      </c>
      <c r="U40" s="131">
        <f t="shared" si="10"/>
        <v>2</v>
      </c>
      <c r="V40" s="131">
        <f t="shared" ca="1" si="11"/>
        <v>0</v>
      </c>
      <c r="W40" s="131" t="str">
        <f t="shared" ca="1" si="12"/>
        <v>CUMPLIDA</v>
      </c>
      <c r="X40" s="884"/>
    </row>
    <row r="41" spans="1:24" ht="117.75" customHeight="1">
      <c r="A41" s="945"/>
      <c r="B41" s="858"/>
      <c r="C41" s="858"/>
      <c r="D41" s="858"/>
      <c r="E41" s="858"/>
      <c r="F41" s="130" t="s">
        <v>1025</v>
      </c>
      <c r="G41" s="129" t="s">
        <v>948</v>
      </c>
      <c r="H41" s="129">
        <v>1</v>
      </c>
      <c r="I41" s="19">
        <f>DEFINITIVO!I165</f>
        <v>43018</v>
      </c>
      <c r="J41" s="19">
        <f>DEFINITIVO!J165</f>
        <v>43159</v>
      </c>
      <c r="K41" s="78">
        <f t="shared" si="7"/>
        <v>20.142857142857142</v>
      </c>
      <c r="L41" s="865"/>
      <c r="M41" s="164">
        <f>DEFINITIVO!M165</f>
        <v>1</v>
      </c>
      <c r="N41" s="79">
        <f t="shared" si="8"/>
        <v>1</v>
      </c>
      <c r="O41" s="78">
        <f t="shared" si="9"/>
        <v>20.142857142857142</v>
      </c>
      <c r="P41" s="78" t="e">
        <f>IF(J41&lt;=#REF!,O41,0)</f>
        <v>#REF!</v>
      </c>
      <c r="Q41" s="78" t="e">
        <f>IF(#REF!&gt;=J41,K41,0)</f>
        <v>#REF!</v>
      </c>
      <c r="R41" s="78"/>
      <c r="S41" s="131"/>
      <c r="T41" s="82" t="str">
        <f>DEFINITIVO!T165</f>
        <v>PLAN VIGENCIA 2016
Se efectúa seguimiento a través de los informes de austeridad en el gasto publico elaborado por la Oficina de Control Interno y remitido a Secretaría General</v>
      </c>
      <c r="U41" s="131">
        <f t="shared" si="10"/>
        <v>2</v>
      </c>
      <c r="V41" s="131">
        <f t="shared" ca="1" si="11"/>
        <v>0</v>
      </c>
      <c r="W41" s="131" t="str">
        <f t="shared" ca="1" si="12"/>
        <v>CUMPLIDA</v>
      </c>
      <c r="X41" s="885"/>
    </row>
    <row r="42" spans="1:24" ht="93.75" customHeight="1">
      <c r="A42" s="945">
        <v>29</v>
      </c>
      <c r="B42" s="858" t="s">
        <v>1069</v>
      </c>
      <c r="C42" s="858" t="s">
        <v>48</v>
      </c>
      <c r="D42" s="858" t="s">
        <v>1035</v>
      </c>
      <c r="E42" s="858" t="s">
        <v>1036</v>
      </c>
      <c r="F42" s="130" t="s">
        <v>1029</v>
      </c>
      <c r="G42" s="129" t="s">
        <v>1028</v>
      </c>
      <c r="H42" s="129">
        <v>1</v>
      </c>
      <c r="I42" s="19">
        <f>DEFINITIVO!I180</f>
        <v>43023</v>
      </c>
      <c r="J42" s="19">
        <f>DEFINITIVO!J180</f>
        <v>43100</v>
      </c>
      <c r="K42" s="78">
        <f t="shared" si="7"/>
        <v>11</v>
      </c>
      <c r="L42" s="865" t="s">
        <v>1075</v>
      </c>
      <c r="M42" s="164">
        <f>DEFINITIVO!M180</f>
        <v>1</v>
      </c>
      <c r="N42" s="79">
        <f t="shared" si="8"/>
        <v>1</v>
      </c>
      <c r="O42" s="78">
        <f t="shared" si="9"/>
        <v>11</v>
      </c>
      <c r="P42" s="78" t="e">
        <f>IF(J42&lt;=#REF!,O42,0)</f>
        <v>#REF!</v>
      </c>
      <c r="Q42" s="78" t="e">
        <f>IF(#REF!&gt;=J42,K42,0)</f>
        <v>#REF!</v>
      </c>
      <c r="R42" s="78"/>
      <c r="S42" s="131"/>
      <c r="T42" s="82" t="str">
        <f>DEFINITIVO!T180</f>
        <v>PLAN VIGENCIA 2016 
Se presenta informe al Comité de Coordinación de Control Interno, como resultado de la ejcución del cronograma .</v>
      </c>
      <c r="U42" s="131">
        <f t="shared" si="10"/>
        <v>2</v>
      </c>
      <c r="V42" s="131">
        <f t="shared" ca="1" si="11"/>
        <v>0</v>
      </c>
      <c r="W42" s="131" t="str">
        <f t="shared" ca="1" si="12"/>
        <v>CUMPLIDA</v>
      </c>
      <c r="X42" s="881" t="str">
        <f ca="1">IF(W42&amp;W43&amp;W44&amp;W45&amp;W46="CUMPLIDA","CUMPLIDA",IF(OR(W42="VENCIDA",W43="VENCIDA",W44="VENCIDA",W45="VENCIDA",W46="VENCIDA"),"VENCIDA",IF(U42+U43+U44+U45+U46=10,"CUMPLIDA","EN TERMINO")))</f>
        <v>CUMPLIDA</v>
      </c>
    </row>
    <row r="43" spans="1:24" ht="109.5" customHeight="1">
      <c r="A43" s="945"/>
      <c r="B43" s="858"/>
      <c r="C43" s="858"/>
      <c r="D43" s="858"/>
      <c r="E43" s="858"/>
      <c r="F43" s="128" t="s">
        <v>1030</v>
      </c>
      <c r="G43" s="127" t="s">
        <v>396</v>
      </c>
      <c r="H43" s="127">
        <v>1</v>
      </c>
      <c r="I43" s="19">
        <f>DEFINITIVO!I181</f>
        <v>43041</v>
      </c>
      <c r="J43" s="19">
        <f>DEFINITIVO!J181</f>
        <v>43100</v>
      </c>
      <c r="K43" s="78">
        <f t="shared" si="7"/>
        <v>8.4285714285714288</v>
      </c>
      <c r="L43" s="865"/>
      <c r="M43" s="164">
        <f>DEFINITIVO!M181</f>
        <v>1</v>
      </c>
      <c r="N43" s="79">
        <f t="shared" si="8"/>
        <v>1</v>
      </c>
      <c r="O43" s="78">
        <f t="shared" si="9"/>
        <v>8.4285714285714288</v>
      </c>
      <c r="P43" s="78" t="e">
        <f>IF(J43&lt;=#REF!,O43,0)</f>
        <v>#REF!</v>
      </c>
      <c r="Q43" s="78" t="e">
        <f>IF(#REF!&gt;=J43,K43,0)</f>
        <v>#REF!</v>
      </c>
      <c r="R43" s="78"/>
      <c r="S43" s="131"/>
      <c r="T43" s="82" t="str">
        <f>DEFINITIVO!T181</f>
        <v>PLAN VIGENCIA 2016
Por temas de asuteridad del gasto se enviaron los respectivos correos electrónicos a los responsables de los hallazgos, solicitando actualización de las respectivas acciones de mejora.</v>
      </c>
      <c r="U43" s="131">
        <f t="shared" si="10"/>
        <v>2</v>
      </c>
      <c r="V43" s="131">
        <f t="shared" ca="1" si="11"/>
        <v>0</v>
      </c>
      <c r="W43" s="131" t="str">
        <f ca="1">IF(U43+V43&gt;1,"CUMPLIDA",IF(V43=1,"EN TERMINO","VENCIDA"))</f>
        <v>CUMPLIDA</v>
      </c>
      <c r="X43" s="881"/>
    </row>
    <row r="44" spans="1:24" ht="99.75" customHeight="1">
      <c r="A44" s="945"/>
      <c r="B44" s="858"/>
      <c r="C44" s="858"/>
      <c r="D44" s="858"/>
      <c r="E44" s="858"/>
      <c r="F44" s="130" t="s">
        <v>1031</v>
      </c>
      <c r="G44" s="129" t="s">
        <v>1026</v>
      </c>
      <c r="H44" s="129">
        <v>1</v>
      </c>
      <c r="I44" s="19">
        <f>DEFINITIVO!I182</f>
        <v>43101</v>
      </c>
      <c r="J44" s="19">
        <f>DEFINITIVO!J182</f>
        <v>43159</v>
      </c>
      <c r="K44" s="78">
        <f t="shared" si="7"/>
        <v>8.2857142857142865</v>
      </c>
      <c r="L44" s="865"/>
      <c r="M44" s="164">
        <f>DEFINITIVO!M182</f>
        <v>1</v>
      </c>
      <c r="N44" s="79">
        <f t="shared" si="8"/>
        <v>1</v>
      </c>
      <c r="O44" s="78">
        <f t="shared" si="9"/>
        <v>8.2857142857142865</v>
      </c>
      <c r="P44" s="78" t="e">
        <f>IF(J44&lt;=#REF!,O44,0)</f>
        <v>#REF!</v>
      </c>
      <c r="Q44" s="78" t="e">
        <f>IF(#REF!&gt;=J44,K44,0)</f>
        <v>#REF!</v>
      </c>
      <c r="R44" s="78"/>
      <c r="S44" s="131"/>
      <c r="T44" s="82" t="str">
        <f>DEFINITIVO!T182</f>
        <v>PLAN VIGENCIA 2016
Mediante circular No 20171500174373 del 20 octubre de 2017 se requirió para que las áreas presentaran los avances y acciones realizadas para dar cumplimiento con el plan de mejoramiento.</v>
      </c>
      <c r="U44" s="131">
        <f t="shared" si="10"/>
        <v>2</v>
      </c>
      <c r="V44" s="131">
        <f t="shared" ca="1" si="11"/>
        <v>0</v>
      </c>
      <c r="W44" s="131" t="str">
        <f ca="1">IF(U44+V44&gt;1,"CUMPLIDA",IF(V44=1,"EN TERMINO","VENCIDA"))</f>
        <v>CUMPLIDA</v>
      </c>
      <c r="X44" s="881"/>
    </row>
    <row r="45" spans="1:24" ht="85.5" customHeight="1">
      <c r="A45" s="945"/>
      <c r="B45" s="858"/>
      <c r="C45" s="858"/>
      <c r="D45" s="858"/>
      <c r="E45" s="858"/>
      <c r="F45" s="130" t="s">
        <v>1032</v>
      </c>
      <c r="G45" s="129" t="s">
        <v>1027</v>
      </c>
      <c r="H45" s="129">
        <v>5</v>
      </c>
      <c r="I45" s="19">
        <f>DEFINITIVO!I183</f>
        <v>43160</v>
      </c>
      <c r="J45" s="19">
        <f>DEFINITIVO!J183</f>
        <v>43296</v>
      </c>
      <c r="K45" s="78">
        <f t="shared" si="7"/>
        <v>19.428571428571427</v>
      </c>
      <c r="L45" s="865"/>
      <c r="M45" s="164">
        <f>DEFINITIVO!M183</f>
        <v>5</v>
      </c>
      <c r="N45" s="79">
        <f t="shared" si="8"/>
        <v>1</v>
      </c>
      <c r="O45" s="78">
        <f t="shared" si="9"/>
        <v>19.428571428571427</v>
      </c>
      <c r="P45" s="78" t="e">
        <f>IF(J45&lt;=#REF!,O45,0)</f>
        <v>#REF!</v>
      </c>
      <c r="Q45" s="78" t="e">
        <f>IF(#REF!&gt;=J45,K45,0)</f>
        <v>#REF!</v>
      </c>
      <c r="R45" s="78"/>
      <c r="S45" s="131"/>
      <c r="T45" s="82" t="str">
        <f>DEFINITIVO!T183</f>
        <v>PLAN VIGENCIA 2016
En desarrollo de las instrucciones dadas por el ministro de Transporte se han efectuado monitoreos para dar cumplimiento con los planes de mejoramiento, evitando se presente hallazgos vencidos.</v>
      </c>
      <c r="U45" s="131">
        <f t="shared" si="10"/>
        <v>2</v>
      </c>
      <c r="V45" s="131">
        <f t="shared" ca="1" si="11"/>
        <v>0</v>
      </c>
      <c r="W45" s="131" t="str">
        <f ca="1">IF(U45+V45&gt;1,"CUMPLIDA",IF(V45=1,"EN TERMINO","VENCIDA"))</f>
        <v>CUMPLIDA</v>
      </c>
      <c r="X45" s="881"/>
    </row>
    <row r="46" spans="1:24" ht="108.75" customHeight="1" thickBot="1">
      <c r="A46" s="945"/>
      <c r="B46" s="858"/>
      <c r="C46" s="858"/>
      <c r="D46" s="858"/>
      <c r="E46" s="858"/>
      <c r="F46" s="130" t="s">
        <v>1064</v>
      </c>
      <c r="G46" s="129" t="s">
        <v>1037</v>
      </c>
      <c r="H46" s="129">
        <v>6</v>
      </c>
      <c r="I46" s="19">
        <f>DEFINITIVO!I184</f>
        <v>43133</v>
      </c>
      <c r="J46" s="19">
        <f>DEFINITIVO!J184</f>
        <v>43464</v>
      </c>
      <c r="K46" s="78">
        <f t="shared" si="7"/>
        <v>47.285714285714285</v>
      </c>
      <c r="L46" s="865"/>
      <c r="M46" s="164">
        <f>DEFINITIVO!M184</f>
        <v>6</v>
      </c>
      <c r="N46" s="79">
        <f t="shared" si="8"/>
        <v>1</v>
      </c>
      <c r="O46" s="78">
        <f t="shared" si="9"/>
        <v>47.285714285714285</v>
      </c>
      <c r="P46" s="78" t="e">
        <f>IF(J46&lt;=#REF!,O46,0)</f>
        <v>#REF!</v>
      </c>
      <c r="Q46" s="78" t="e">
        <f>IF(#REF!&gt;=J46,K46,0)</f>
        <v>#REF!</v>
      </c>
      <c r="R46" s="78"/>
      <c r="S46" s="131"/>
      <c r="T46" s="82" t="str">
        <f>DEFINITIVO!T184</f>
        <v>PLAN VIGENCIA 2016
A través de Comité de Control interno y del Comité institucional de gestión y desempeño se realiza monitoreo para verificar el estado de los hallazgos a cargo de cada dependencia. Mediante correo electrónico se requiere periodicamente el reporte de avance de los hallazgos</v>
      </c>
      <c r="U46" s="131">
        <f t="shared" si="10"/>
        <v>2</v>
      </c>
      <c r="V46" s="131">
        <f t="shared" ca="1" si="11"/>
        <v>0</v>
      </c>
      <c r="W46" s="131" t="str">
        <f ca="1">IF(U46+V46&gt;1,"CUMPLIDA",IF(V46=1,"EN TERMINO","VENCIDA"))</f>
        <v>CUMPLIDA</v>
      </c>
      <c r="X46" s="881"/>
    </row>
    <row r="47" spans="1:24" ht="15.75" thickBot="1">
      <c r="A47" s="99" t="s">
        <v>332</v>
      </c>
      <c r="B47" s="100"/>
      <c r="C47" s="101"/>
      <c r="D47" s="102"/>
      <c r="E47" s="102"/>
      <c r="F47" s="102"/>
      <c r="G47" s="102"/>
      <c r="H47" s="103"/>
      <c r="I47" s="102"/>
      <c r="J47" s="104"/>
      <c r="K47" s="105"/>
      <c r="L47" s="106"/>
      <c r="M47" s="107"/>
      <c r="N47" s="108">
        <f>SUM(N37:N46)</f>
        <v>10</v>
      </c>
      <c r="O47" s="108">
        <f>SUM(O37:O46)</f>
        <v>188.14285714285714</v>
      </c>
      <c r="P47" s="108" t="e">
        <f>SUM(P37:P46)</f>
        <v>#REF!</v>
      </c>
      <c r="Q47" s="108" t="e">
        <f>SUM(Q37:Q46)</f>
        <v>#REF!</v>
      </c>
      <c r="R47" s="110"/>
      <c r="S47" s="111"/>
      <c r="T47" s="41"/>
      <c r="U47" s="31"/>
      <c r="V47" s="31"/>
      <c r="W47" s="42"/>
      <c r="X47" s="43"/>
    </row>
    <row r="48" spans="1:24">
      <c r="A48" s="145"/>
      <c r="B48" s="146"/>
      <c r="C48" s="146"/>
      <c r="D48" s="147"/>
      <c r="E48" s="147"/>
      <c r="F48" s="148"/>
      <c r="G48" s="49"/>
      <c r="H48" s="33"/>
      <c r="I48" s="33"/>
      <c r="J48" s="49"/>
      <c r="K48" s="31"/>
      <c r="L48" s="143"/>
      <c r="M48" s="31"/>
      <c r="N48" s="143"/>
      <c r="O48" s="143"/>
      <c r="P48" s="143"/>
      <c r="Q48" s="143"/>
      <c r="R48" s="31"/>
      <c r="S48" s="31"/>
      <c r="T48" s="36"/>
      <c r="U48" s="31"/>
      <c r="V48" s="31"/>
      <c r="W48" s="143"/>
      <c r="X48" s="31"/>
    </row>
    <row r="49" spans="1:24" ht="24" customHeight="1">
      <c r="A49" s="145"/>
      <c r="B49" s="563" t="s">
        <v>347</v>
      </c>
      <c r="C49" s="564" t="s">
        <v>338</v>
      </c>
      <c r="D49" s="565" t="s">
        <v>335</v>
      </c>
      <c r="E49" s="566" t="s">
        <v>341</v>
      </c>
      <c r="F49" s="567" t="s">
        <v>344</v>
      </c>
      <c r="G49" s="49"/>
      <c r="H49" s="943" t="s">
        <v>689</v>
      </c>
      <c r="I49" s="944"/>
      <c r="J49" s="49"/>
      <c r="K49" s="31"/>
      <c r="L49" s="143"/>
      <c r="M49" s="31"/>
      <c r="N49" s="143"/>
      <c r="O49" s="143"/>
      <c r="P49" s="143"/>
      <c r="Q49" s="143"/>
      <c r="R49" s="31"/>
      <c r="S49" s="31"/>
      <c r="T49" s="36"/>
      <c r="U49" s="31"/>
      <c r="V49" s="31"/>
      <c r="W49" s="143"/>
      <c r="X49" s="31"/>
    </row>
    <row r="50" spans="1:24" ht="23.25" customHeight="1">
      <c r="B50" s="561" t="s">
        <v>1739</v>
      </c>
      <c r="C50" s="324">
        <f ca="1">COUNTIF($X$10:$X$34,C$49)</f>
        <v>0</v>
      </c>
      <c r="D50" s="325">
        <f ca="1">COUNTIF($X$10:$X$34,D$49)</f>
        <v>0</v>
      </c>
      <c r="E50" s="326">
        <f ca="1">COUNTIF($X$10:$X$34,E$49)</f>
        <v>25</v>
      </c>
      <c r="F50" s="327">
        <f ca="1">SUM(C50:E50)</f>
        <v>25</v>
      </c>
      <c r="H50" s="48" t="s">
        <v>335</v>
      </c>
      <c r="I50" s="48">
        <f ca="1">COUNTIF($X$10:$X$46,H50)</f>
        <v>3</v>
      </c>
    </row>
    <row r="51" spans="1:24" ht="23.25" customHeight="1">
      <c r="B51" s="561" t="s">
        <v>693</v>
      </c>
      <c r="C51" s="324">
        <f ca="1">COUNTIF($X$37:$X$46,C$49)</f>
        <v>0</v>
      </c>
      <c r="D51" s="325">
        <f ca="1">COUNTIF($X$37:$X$46,D$49)</f>
        <v>3</v>
      </c>
      <c r="E51" s="326">
        <f ca="1">COUNTIF($X$37:$X$46,E$49)</f>
        <v>0</v>
      </c>
      <c r="F51" s="327">
        <f ca="1">SUM(C51:E51)</f>
        <v>3</v>
      </c>
      <c r="H51" s="48" t="s">
        <v>338</v>
      </c>
      <c r="I51" s="48">
        <f ca="1">COUNTIF($X$10:$X$46,H51)</f>
        <v>0</v>
      </c>
    </row>
    <row r="52" spans="1:24" ht="20.25" customHeight="1">
      <c r="B52" s="340" t="s">
        <v>344</v>
      </c>
      <c r="C52" s="339">
        <f ca="1">SUM(C50:C51)</f>
        <v>0</v>
      </c>
      <c r="D52" s="339">
        <f ca="1">SUM(D50:D51)</f>
        <v>3</v>
      </c>
      <c r="E52" s="339">
        <f ca="1">SUM(E50:E51)</f>
        <v>25</v>
      </c>
      <c r="F52" s="339">
        <f ca="1">SUM(F50:F51)</f>
        <v>28</v>
      </c>
      <c r="H52" s="48" t="s">
        <v>341</v>
      </c>
      <c r="I52" s="48">
        <f ca="1">COUNTIF($X$10:$X$46,H52)</f>
        <v>26</v>
      </c>
    </row>
    <row r="53" spans="1:24">
      <c r="H53" s="48" t="s">
        <v>344</v>
      </c>
      <c r="I53" s="48">
        <f ca="1">SUM(I50:I52)</f>
        <v>29</v>
      </c>
    </row>
  </sheetData>
  <mergeCells count="42">
    <mergeCell ref="A6:X6"/>
    <mergeCell ref="A7:A8"/>
    <mergeCell ref="B7:B8"/>
    <mergeCell ref="C7:C8"/>
    <mergeCell ref="D7:D8"/>
    <mergeCell ref="E7:E8"/>
    <mergeCell ref="F7:F8"/>
    <mergeCell ref="G7:G8"/>
    <mergeCell ref="H7:H8"/>
    <mergeCell ref="X7:X8"/>
    <mergeCell ref="O7:O8"/>
    <mergeCell ref="P7:P8"/>
    <mergeCell ref="Q7:Q8"/>
    <mergeCell ref="N7:N8"/>
    <mergeCell ref="I7:I8"/>
    <mergeCell ref="J7:J8"/>
    <mergeCell ref="A1:S1"/>
    <mergeCell ref="A2:S2"/>
    <mergeCell ref="A3:S3"/>
    <mergeCell ref="A4:S4"/>
    <mergeCell ref="A5:X5"/>
    <mergeCell ref="R7:S7"/>
    <mergeCell ref="T7:T8"/>
    <mergeCell ref="W7:W8"/>
    <mergeCell ref="K7:K8"/>
    <mergeCell ref="L7:L8"/>
    <mergeCell ref="M7:M8"/>
    <mergeCell ref="L38:L41"/>
    <mergeCell ref="X38:X41"/>
    <mergeCell ref="A38:A41"/>
    <mergeCell ref="B38:B41"/>
    <mergeCell ref="C38:C41"/>
    <mergeCell ref="D38:D41"/>
    <mergeCell ref="E38:E41"/>
    <mergeCell ref="H49:I49"/>
    <mergeCell ref="X42:X46"/>
    <mergeCell ref="A42:A46"/>
    <mergeCell ref="B42:B46"/>
    <mergeCell ref="C42:C46"/>
    <mergeCell ref="D42:D46"/>
    <mergeCell ref="E42:E46"/>
    <mergeCell ref="L42:L46"/>
  </mergeCells>
  <conditionalFormatting sqref="W37:W46">
    <cfRule type="cellIs" dxfId="722" priority="382" operator="equal">
      <formula>"EN TERMINO"</formula>
    </cfRule>
    <cfRule type="cellIs" dxfId="721" priority="383" operator="equal">
      <formula>"CUMPLIDA"</formula>
    </cfRule>
    <cfRule type="cellIs" dxfId="720" priority="384" operator="equal">
      <formula>"VENCIDA"</formula>
    </cfRule>
  </conditionalFormatting>
  <conditionalFormatting sqref="X36">
    <cfRule type="cellIs" dxfId="719" priority="202" operator="equal">
      <formula>"EN TERMINO"</formula>
    </cfRule>
    <cfRule type="cellIs" dxfId="718" priority="203" operator="equal">
      <formula>"CUMPLIDA"</formula>
    </cfRule>
    <cfRule type="cellIs" dxfId="717" priority="204" operator="equal">
      <formula>"VENCIDA"</formula>
    </cfRule>
  </conditionalFormatting>
  <conditionalFormatting sqref="W36">
    <cfRule type="cellIs" dxfId="716" priority="199" operator="equal">
      <formula>"EN TERMINO"</formula>
    </cfRule>
    <cfRule type="cellIs" dxfId="715" priority="200" operator="equal">
      <formula>"CUMPLIDA"</formula>
    </cfRule>
    <cfRule type="cellIs" dxfId="714" priority="201" operator="equal">
      <formula>"VENCIDA"</formula>
    </cfRule>
  </conditionalFormatting>
  <conditionalFormatting sqref="X37">
    <cfRule type="cellIs" dxfId="713" priority="157" operator="equal">
      <formula>"EN TERMINO"</formula>
    </cfRule>
    <cfRule type="cellIs" dxfId="712" priority="158" operator="equal">
      <formula>"CUMPLIDA"</formula>
    </cfRule>
    <cfRule type="cellIs" dxfId="711" priority="159" operator="equal">
      <formula>"VENCIDA"</formula>
    </cfRule>
  </conditionalFormatting>
  <conditionalFormatting sqref="X38">
    <cfRule type="cellIs" dxfId="710" priority="25" operator="equal">
      <formula>"EN TERMINO"</formula>
    </cfRule>
    <cfRule type="cellIs" dxfId="709" priority="26" operator="equal">
      <formula>"CUMPLIDA"</formula>
    </cfRule>
    <cfRule type="cellIs" dxfId="708" priority="27" operator="equal">
      <formula>"VENCIDA"</formula>
    </cfRule>
  </conditionalFormatting>
  <conditionalFormatting sqref="X42">
    <cfRule type="cellIs" dxfId="707" priority="22" operator="equal">
      <formula>"EN TERMINO"</formula>
    </cfRule>
    <cfRule type="cellIs" dxfId="706" priority="23" operator="equal">
      <formula>"CUMPLIDA"</formula>
    </cfRule>
    <cfRule type="cellIs" dxfId="705" priority="24" operator="equal">
      <formula>"VENCIDA"</formula>
    </cfRule>
  </conditionalFormatting>
  <conditionalFormatting sqref="X9">
    <cfRule type="cellIs" dxfId="704" priority="13" operator="equal">
      <formula>"EN TERMINO"</formula>
    </cfRule>
    <cfRule type="cellIs" dxfId="703" priority="14" operator="equal">
      <formula>"CUMPLIDA"</formula>
    </cfRule>
    <cfRule type="cellIs" dxfId="702" priority="15" operator="equal">
      <formula>"VENCIDA"</formula>
    </cfRule>
  </conditionalFormatting>
  <conditionalFormatting sqref="W9">
    <cfRule type="cellIs" dxfId="701" priority="10" operator="equal">
      <formula>"EN TERMINO"</formula>
    </cfRule>
    <cfRule type="cellIs" dxfId="700" priority="11" operator="equal">
      <formula>"CUMPLIDA"</formula>
    </cfRule>
    <cfRule type="cellIs" dxfId="699" priority="12" operator="equal">
      <formula>"VENCIDA"</formula>
    </cfRule>
  </conditionalFormatting>
  <conditionalFormatting sqref="W10:W34">
    <cfRule type="cellIs" dxfId="698" priority="7" operator="equal">
      <formula>"EN TERMINO"</formula>
    </cfRule>
    <cfRule type="cellIs" dxfId="697" priority="8" operator="equal">
      <formula>"CUMPLIDA"</formula>
    </cfRule>
    <cfRule type="cellIs" dxfId="696" priority="9" operator="equal">
      <formula>"VENCIDA"</formula>
    </cfRule>
  </conditionalFormatting>
  <conditionalFormatting sqref="X10:X34">
    <cfRule type="cellIs" dxfId="695" priority="4" operator="equal">
      <formula>"EN TERMINO"</formula>
    </cfRule>
    <cfRule type="cellIs" dxfId="694" priority="5" operator="equal">
      <formula>"CUMPLIDA"</formula>
    </cfRule>
    <cfRule type="cellIs" dxfId="693" priority="6" operator="equal">
      <formula>"VENCIDA"</formula>
    </cfRule>
  </conditionalFormatting>
  <conditionalFormatting sqref="W35:X35">
    <cfRule type="cellIs" dxfId="692" priority="1" operator="equal">
      <formula>"EN TERMINO"</formula>
    </cfRule>
    <cfRule type="cellIs" dxfId="691" priority="2" operator="equal">
      <formula>"CUMPLIDA"</formula>
    </cfRule>
    <cfRule type="cellIs" dxfId="690" priority="3" operator="equal">
      <formula>"VENCIDA"</formula>
    </cfRule>
  </conditionalFormatting>
  <dataValidations count="3">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K10:K35 K37:K46">
      <formula1>-2147483647</formula1>
      <formula2>2147483647</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E27 E29">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H39:H40 G38:G41 G27 G12 G16">
      <formula1>0</formula1>
      <formula2>390</formula2>
    </dataValidation>
  </dataValidations>
  <printOptions horizontalCentered="1" verticalCentered="1"/>
  <pageMargins left="0.11811023622047245" right="0" top="0.15748031496062992" bottom="0.15748031496062992" header="0" footer="0"/>
  <pageSetup paperSize="14" scale="42" orientation="landscape" r:id="rId1"/>
  <rowBreaks count="1" manualBreakCount="1">
    <brk id="39"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1"/>
  <sheetViews>
    <sheetView view="pageBreakPreview" topLeftCell="A11" zoomScale="70" zoomScaleNormal="70" zoomScaleSheetLayoutView="70" workbookViewId="0">
      <selection activeCell="D12" sqref="D12"/>
    </sheetView>
  </sheetViews>
  <sheetFormatPr baseColWidth="10" defaultRowHeight="15"/>
  <cols>
    <col min="1" max="1" width="11.85546875" customWidth="1"/>
    <col min="2" max="2" width="51.140625" customWidth="1"/>
    <col min="3" max="3" width="15.140625" customWidth="1"/>
    <col min="4" max="4" width="23" customWidth="1"/>
    <col min="5" max="5" width="25.7109375" customWidth="1"/>
    <col min="6" max="6" width="29" customWidth="1"/>
    <col min="7" max="7" width="16.85546875" customWidth="1"/>
    <col min="8" max="8" width="19.140625" customWidth="1"/>
    <col min="9" max="9" width="15.85546875" customWidth="1"/>
    <col min="10" max="10" width="17.5703125" customWidth="1"/>
    <col min="11" max="11" width="14.5703125" customWidth="1"/>
    <col min="12" max="12" width="18.28515625" customWidth="1"/>
    <col min="13" max="13" width="15.42578125" customWidth="1"/>
    <col min="14" max="14" width="14.85546875" customWidth="1"/>
    <col min="15" max="19" width="0" hidden="1" customWidth="1"/>
    <col min="20" max="20" width="45.28515625" customWidth="1"/>
    <col min="21" max="21" width="0" hidden="1" customWidth="1"/>
    <col min="22" max="22" width="3.42578125" hidden="1" customWidth="1"/>
  </cols>
  <sheetData>
    <row r="1" spans="1:24" s="438" customFormat="1">
      <c r="A1" s="971" t="s">
        <v>0</v>
      </c>
      <c r="B1" s="972"/>
      <c r="C1" s="972"/>
      <c r="D1" s="972"/>
      <c r="E1" s="972"/>
      <c r="F1" s="972"/>
      <c r="G1" s="972"/>
      <c r="H1" s="972"/>
      <c r="I1" s="972"/>
      <c r="J1" s="972"/>
      <c r="K1" s="972"/>
      <c r="L1" s="972"/>
      <c r="M1" s="972"/>
      <c r="N1" s="972"/>
      <c r="O1" s="972"/>
      <c r="P1" s="972"/>
      <c r="Q1" s="972"/>
      <c r="R1" s="972"/>
      <c r="S1" s="972"/>
      <c r="T1" s="479" t="s">
        <v>1</v>
      </c>
      <c r="U1" s="480"/>
      <c r="V1" s="480"/>
      <c r="W1" s="481"/>
      <c r="X1" s="482"/>
    </row>
    <row r="2" spans="1:24" s="438" customFormat="1">
      <c r="A2" s="973" t="s">
        <v>2</v>
      </c>
      <c r="B2" s="974"/>
      <c r="C2" s="974"/>
      <c r="D2" s="974"/>
      <c r="E2" s="974"/>
      <c r="F2" s="974"/>
      <c r="G2" s="974"/>
      <c r="H2" s="974"/>
      <c r="I2" s="974"/>
      <c r="J2" s="974"/>
      <c r="K2" s="974"/>
      <c r="L2" s="974"/>
      <c r="M2" s="974"/>
      <c r="N2" s="974"/>
      <c r="O2" s="974"/>
      <c r="P2" s="974"/>
      <c r="Q2" s="974"/>
      <c r="R2" s="974"/>
      <c r="S2" s="974"/>
      <c r="T2" s="483">
        <f ca="1">TODAY()</f>
        <v>43495</v>
      </c>
      <c r="U2" s="484"/>
      <c r="V2" s="484"/>
      <c r="W2" s="485"/>
      <c r="X2" s="486"/>
    </row>
    <row r="3" spans="1:24" s="438" customFormat="1">
      <c r="A3" s="973" t="s">
        <v>4</v>
      </c>
      <c r="B3" s="974"/>
      <c r="C3" s="974"/>
      <c r="D3" s="974"/>
      <c r="E3" s="974"/>
      <c r="F3" s="974"/>
      <c r="G3" s="974"/>
      <c r="H3" s="974"/>
      <c r="I3" s="974"/>
      <c r="J3" s="974"/>
      <c r="K3" s="974"/>
      <c r="L3" s="974"/>
      <c r="M3" s="974"/>
      <c r="N3" s="974"/>
      <c r="O3" s="974"/>
      <c r="P3" s="974"/>
      <c r="Q3" s="974"/>
      <c r="R3" s="974"/>
      <c r="S3" s="974"/>
      <c r="T3" s="484"/>
      <c r="U3" s="484"/>
      <c r="V3" s="484"/>
      <c r="W3" s="485"/>
      <c r="X3" s="486"/>
    </row>
    <row r="4" spans="1:24" s="489" customFormat="1">
      <c r="A4" s="975" t="s">
        <v>5</v>
      </c>
      <c r="B4" s="976"/>
      <c r="C4" s="976"/>
      <c r="D4" s="976"/>
      <c r="E4" s="976"/>
      <c r="F4" s="976"/>
      <c r="G4" s="976"/>
      <c r="H4" s="976"/>
      <c r="I4" s="976"/>
      <c r="J4" s="976"/>
      <c r="K4" s="976"/>
      <c r="L4" s="976"/>
      <c r="M4" s="976"/>
      <c r="N4" s="976"/>
      <c r="O4" s="976"/>
      <c r="P4" s="976"/>
      <c r="Q4" s="976"/>
      <c r="R4" s="976"/>
      <c r="S4" s="976"/>
      <c r="T4" s="487"/>
      <c r="U4" s="487"/>
      <c r="V4" s="487"/>
      <c r="W4" s="487"/>
      <c r="X4" s="488"/>
    </row>
    <row r="5" spans="1:24" s="489" customFormat="1" ht="29.25" customHeight="1">
      <c r="A5" s="977" t="s">
        <v>688</v>
      </c>
      <c r="B5" s="978"/>
      <c r="C5" s="978"/>
      <c r="D5" s="978"/>
      <c r="E5" s="978"/>
      <c r="F5" s="978"/>
      <c r="G5" s="978"/>
      <c r="H5" s="978"/>
      <c r="I5" s="978"/>
      <c r="J5" s="978"/>
      <c r="K5" s="978"/>
      <c r="L5" s="978"/>
      <c r="M5" s="978"/>
      <c r="N5" s="978"/>
      <c r="O5" s="978"/>
      <c r="P5" s="978"/>
      <c r="Q5" s="978"/>
      <c r="R5" s="978"/>
      <c r="S5" s="978"/>
      <c r="T5" s="978"/>
      <c r="U5" s="978"/>
      <c r="V5" s="978"/>
      <c r="W5" s="978"/>
      <c r="X5" s="979"/>
    </row>
    <row r="6" spans="1:24" s="489" customFormat="1" ht="21" customHeight="1">
      <c r="A6" s="980" t="s">
        <v>1737</v>
      </c>
      <c r="B6" s="981"/>
      <c r="C6" s="981"/>
      <c r="D6" s="981"/>
      <c r="E6" s="981"/>
      <c r="F6" s="981"/>
      <c r="G6" s="981"/>
      <c r="H6" s="981"/>
      <c r="I6" s="981"/>
      <c r="J6" s="981"/>
      <c r="K6" s="981"/>
      <c r="L6" s="981"/>
      <c r="M6" s="981"/>
      <c r="N6" s="981"/>
      <c r="O6" s="981"/>
      <c r="P6" s="981"/>
      <c r="Q6" s="981"/>
      <c r="R6" s="981"/>
      <c r="S6" s="981"/>
      <c r="T6" s="981"/>
      <c r="U6" s="981"/>
      <c r="V6" s="981"/>
      <c r="W6" s="981"/>
      <c r="X6" s="982"/>
    </row>
    <row r="7" spans="1:24" ht="40.5" customHeight="1">
      <c r="A7" s="693" t="s">
        <v>6</v>
      </c>
      <c r="B7" s="693" t="s">
        <v>7</v>
      </c>
      <c r="C7" s="693" t="s">
        <v>8</v>
      </c>
      <c r="D7" s="693" t="s">
        <v>9</v>
      </c>
      <c r="E7" s="693" t="s">
        <v>10</v>
      </c>
      <c r="F7" s="693" t="s">
        <v>11</v>
      </c>
      <c r="G7" s="693" t="s">
        <v>12</v>
      </c>
      <c r="H7" s="693" t="s">
        <v>13</v>
      </c>
      <c r="I7" s="693" t="s">
        <v>14</v>
      </c>
      <c r="J7" s="693" t="s">
        <v>15</v>
      </c>
      <c r="K7" s="693" t="s">
        <v>16</v>
      </c>
      <c r="L7" s="693" t="s">
        <v>17</v>
      </c>
      <c r="M7" s="693" t="s">
        <v>18</v>
      </c>
      <c r="N7" s="693" t="s">
        <v>19</v>
      </c>
      <c r="O7" s="693" t="s">
        <v>20</v>
      </c>
      <c r="P7" s="693" t="s">
        <v>21</v>
      </c>
      <c r="Q7" s="693" t="s">
        <v>22</v>
      </c>
      <c r="R7" s="697" t="s">
        <v>23</v>
      </c>
      <c r="S7" s="697"/>
      <c r="T7" s="693" t="s">
        <v>24</v>
      </c>
      <c r="U7" s="435"/>
      <c r="V7" s="435"/>
      <c r="W7" s="693" t="s">
        <v>25</v>
      </c>
      <c r="X7" s="693" t="s">
        <v>26</v>
      </c>
    </row>
    <row r="8" spans="1:24">
      <c r="A8" s="694"/>
      <c r="B8" s="694"/>
      <c r="C8" s="694"/>
      <c r="D8" s="694"/>
      <c r="E8" s="694"/>
      <c r="F8" s="694"/>
      <c r="G8" s="694"/>
      <c r="H8" s="694"/>
      <c r="I8" s="694"/>
      <c r="J8" s="694"/>
      <c r="K8" s="694"/>
      <c r="L8" s="694"/>
      <c r="M8" s="694"/>
      <c r="N8" s="694"/>
      <c r="O8" s="694"/>
      <c r="P8" s="694"/>
      <c r="Q8" s="694"/>
      <c r="R8" s="436" t="s">
        <v>27</v>
      </c>
      <c r="S8" s="436" t="s">
        <v>28</v>
      </c>
      <c r="T8" s="694"/>
      <c r="U8" s="437"/>
      <c r="V8" s="437"/>
      <c r="W8" s="694"/>
      <c r="X8" s="694"/>
    </row>
    <row r="9" spans="1:24" s="438" customFormat="1" ht="33" customHeight="1">
      <c r="A9" s="197" t="s">
        <v>1771</v>
      </c>
      <c r="B9" s="197"/>
      <c r="C9" s="198"/>
      <c r="D9" s="197"/>
      <c r="E9" s="197"/>
      <c r="F9" s="199"/>
      <c r="G9" s="199"/>
      <c r="H9" s="199"/>
      <c r="I9" s="200"/>
      <c r="J9" s="200"/>
      <c r="K9" s="201"/>
      <c r="L9" s="202"/>
      <c r="M9" s="202"/>
      <c r="N9" s="203"/>
      <c r="O9" s="201"/>
      <c r="P9" s="201"/>
      <c r="Q9" s="201"/>
      <c r="R9" s="202"/>
      <c r="S9" s="202"/>
      <c r="T9" s="202"/>
      <c r="U9" s="202"/>
      <c r="V9" s="202"/>
      <c r="W9" s="401"/>
      <c r="X9" s="402"/>
    </row>
    <row r="10" spans="1:24" s="438" customFormat="1" ht="345" customHeight="1">
      <c r="A10" s="915">
        <v>1</v>
      </c>
      <c r="B10" s="555" t="s">
        <v>1772</v>
      </c>
      <c r="C10" s="923" t="s">
        <v>1508</v>
      </c>
      <c r="D10" s="854" t="s">
        <v>1509</v>
      </c>
      <c r="E10" s="415" t="s">
        <v>1510</v>
      </c>
      <c r="F10" s="415" t="s">
        <v>1511</v>
      </c>
      <c r="G10" s="413" t="s">
        <v>448</v>
      </c>
      <c r="H10" s="417">
        <v>2</v>
      </c>
      <c r="I10" s="443">
        <f>DEFINITIVO!I51</f>
        <v>43282</v>
      </c>
      <c r="J10" s="443">
        <f>DEFINITIVO!J51</f>
        <v>43465</v>
      </c>
      <c r="K10" s="419">
        <f>(+J10-I10)/7</f>
        <v>26.142857142857142</v>
      </c>
      <c r="L10" s="420" t="s">
        <v>1512</v>
      </c>
      <c r="M10" s="420">
        <f>DEFINITIVO!M51</f>
        <v>2</v>
      </c>
      <c r="N10" s="421">
        <f t="shared" ref="N10:N57" si="0">IF(M10/H10&gt;1,1,+M10/H10)</f>
        <v>1</v>
      </c>
      <c r="O10" s="419">
        <f t="shared" ref="O10:O57" si="1">+K10*N10</f>
        <v>26.142857142857142</v>
      </c>
      <c r="P10" s="419" t="e">
        <f>IF(J10&lt;=#REF!,O10,0)</f>
        <v>#REF!</v>
      </c>
      <c r="Q10" s="419" t="e">
        <f>IF(#REF!&gt;=J10,K10,0)</f>
        <v>#REF!</v>
      </c>
      <c r="R10" s="370"/>
      <c r="S10" s="370"/>
      <c r="T10" s="371" t="str">
        <f>DEFINITIVO!T51</f>
        <v xml:space="preserve">VIGENCIA 2017 AUD FINANCIERA
Con Oficio 20183260437621 del 24 de octubre de 2018, se consultó a la Administración del SIIF Nación, concepto sobre constitución de cuentas por pagar.  
Con Oficio 20183260365911 del 12 de septiembre de 2018, concepto sobre constitución de cuentas por pagar y reserva presupuestal 
Con oficio 20183210693752 del 2 de noviembre de 2018 el Director General del Presupuesto Público Nacional, dio respuesta al concepto sobre constitución de cuentas por pagar y reserva presupuestal </v>
      </c>
      <c r="U10" s="420">
        <f t="shared" ref="U10:U57" si="2">IF(N10=100%,2,0)</f>
        <v>2</v>
      </c>
      <c r="V10" s="423">
        <f t="shared" ref="V10:V57" ca="1" si="3">IF(J10&lt;$T$2,0,1)</f>
        <v>0</v>
      </c>
      <c r="W10" s="420" t="str">
        <f ca="1">IF(U10+V10&gt;1,"CUMPLIDA",IF(V10=1,"EN TERMINO","VENCIDA"))</f>
        <v>CUMPLIDA</v>
      </c>
      <c r="X10" s="848" t="str">
        <f ca="1">IF(W10&amp;W11="CUMPLIDA","CUMPLIDA",IF(OR(W10="VENCIDA",W11="VENCIDA"),"VENCIDA",IF(U10+U11=4,"CUMPLIDA","EN TERMINO")))</f>
        <v>CUMPLIDA</v>
      </c>
    </row>
    <row r="11" spans="1:24" s="438" customFormat="1" ht="142.5" customHeight="1">
      <c r="A11" s="916"/>
      <c r="B11" s="519"/>
      <c r="C11" s="923"/>
      <c r="D11" s="854"/>
      <c r="E11" s="415" t="s">
        <v>1513</v>
      </c>
      <c r="F11" s="415" t="s">
        <v>1514</v>
      </c>
      <c r="G11" s="413" t="s">
        <v>766</v>
      </c>
      <c r="H11" s="417">
        <v>1</v>
      </c>
      <c r="I11" s="443">
        <f>DEFINITIVO!I52</f>
        <v>43282</v>
      </c>
      <c r="J11" s="443">
        <f>DEFINITIVO!J52</f>
        <v>43465</v>
      </c>
      <c r="K11" s="419">
        <f>(+J11-I11)/7</f>
        <v>26.142857142857142</v>
      </c>
      <c r="L11" s="420" t="s">
        <v>1512</v>
      </c>
      <c r="M11" s="420">
        <f>DEFINITIVO!M52</f>
        <v>1</v>
      </c>
      <c r="N11" s="421">
        <f t="shared" si="0"/>
        <v>1</v>
      </c>
      <c r="O11" s="419">
        <f t="shared" si="1"/>
        <v>26.142857142857142</v>
      </c>
      <c r="P11" s="419" t="e">
        <f>IF(J11&lt;=#REF!,O11,0)</f>
        <v>#REF!</v>
      </c>
      <c r="Q11" s="419" t="e">
        <f>IF(#REF!&gt;=J11,K11,0)</f>
        <v>#REF!</v>
      </c>
      <c r="R11" s="370"/>
      <c r="S11" s="370"/>
      <c r="T11" s="371" t="str">
        <f>DEFINITIVO!T52</f>
        <v>VIGENCIA 2017 AUD FINANCIERA
Con Memorando 20183260140353 del 13 de septiembre de 2018 , reitera a los responsables de las unidades ejecutoras del presupuesto  y a los supervisores de contratos la constitución de reservas presupuestales para el año 2018.</v>
      </c>
      <c r="U11" s="420">
        <f t="shared" si="2"/>
        <v>2</v>
      </c>
      <c r="V11" s="423">
        <f t="shared" ca="1" si="3"/>
        <v>0</v>
      </c>
      <c r="W11" s="420" t="str">
        <f ca="1">IF(U11+V11&gt;1,"CUMPLIDA",IF(V11=1,"EN TERMINO","VENCIDA"))</f>
        <v>CUMPLIDA</v>
      </c>
      <c r="X11" s="848"/>
    </row>
    <row r="12" spans="1:24" s="438" customFormat="1" ht="105.75" customHeight="1">
      <c r="A12" s="923">
        <v>5</v>
      </c>
      <c r="B12" s="920" t="s">
        <v>1776</v>
      </c>
      <c r="C12" s="915" t="s">
        <v>360</v>
      </c>
      <c r="D12" s="917" t="s">
        <v>1529</v>
      </c>
      <c r="E12" s="960" t="s">
        <v>1530</v>
      </c>
      <c r="F12" s="415" t="s">
        <v>1531</v>
      </c>
      <c r="G12" s="415" t="s">
        <v>236</v>
      </c>
      <c r="H12" s="446">
        <v>1</v>
      </c>
      <c r="I12" s="443">
        <f>DEFINITIVO!I56</f>
        <v>43282</v>
      </c>
      <c r="J12" s="443">
        <f>DEFINITIVO!J56</f>
        <v>43646</v>
      </c>
      <c r="K12" s="419">
        <f t="shared" ref="K12:K31" si="4">(+J12-I12)/7</f>
        <v>52</v>
      </c>
      <c r="L12" s="415" t="s">
        <v>566</v>
      </c>
      <c r="M12" s="420">
        <f>DEFINITIVO!M56</f>
        <v>100</v>
      </c>
      <c r="N12" s="421">
        <f t="shared" si="0"/>
        <v>1</v>
      </c>
      <c r="O12" s="419">
        <f t="shared" si="1"/>
        <v>52</v>
      </c>
      <c r="P12" s="419" t="e">
        <f>IF(J12&lt;=#REF!,O12,0)</f>
        <v>#REF!</v>
      </c>
      <c r="Q12" s="419" t="e">
        <f>IF(#REF!&gt;=J12,K12,0)</f>
        <v>#REF!</v>
      </c>
      <c r="R12" s="419"/>
      <c r="S12" s="420"/>
      <c r="T12" s="371" t="str">
        <f>DEFINITIVO!T56</f>
        <v>VIGENCIA 2017 AUD FINANCIERA
Con las certificaciones de fecha 14 de octubre y 14 de noviembre de 2018 emitidas por parte del grupo de pagaduría, del saldo conciliado a 31 de diciembre de 2017 de las cuentas 18814564841 DE BANCOLOMBIA, 26114678 del Banco Davivienda denominada.
Transferencias, basado en análisis de extracto, libro de banco, cheques en tránsito y acreedore varios, la coordinadora certifica los valores de extracto y de Pagaduría .</v>
      </c>
      <c r="U12" s="420">
        <f t="shared" si="2"/>
        <v>2</v>
      </c>
      <c r="V12" s="423">
        <f t="shared" ca="1" si="3"/>
        <v>1</v>
      </c>
      <c r="W12" s="420" t="str">
        <f t="shared" ref="W12:W57" ca="1" si="5">IF(U12+V12&gt;1,"CUMPLIDA",IF(V12=1,"EN TERMINO","VENCIDA"))</f>
        <v>CUMPLIDA</v>
      </c>
      <c r="X12" s="848" t="str">
        <f ca="1">IF(W12&amp;W13&amp;W14="CUMPLIDA","CUMPLIDA",IF(OR(W12="VENCIDA",W13="VENCIDA",W14="VENCIDA"),"VENCIDA",IF(U12+U13+U14=6,"CUMPLIDA","EN TERMINO")))</f>
        <v>CUMPLIDA</v>
      </c>
    </row>
    <row r="13" spans="1:24" s="438" customFormat="1" ht="105.75" customHeight="1">
      <c r="A13" s="923"/>
      <c r="B13" s="921"/>
      <c r="C13" s="919"/>
      <c r="D13" s="959"/>
      <c r="E13" s="961"/>
      <c r="F13" s="415" t="s">
        <v>1532</v>
      </c>
      <c r="G13" s="415" t="s">
        <v>1533</v>
      </c>
      <c r="H13" s="446">
        <v>1</v>
      </c>
      <c r="I13" s="443">
        <f>DEFINITIVO!I57</f>
        <v>43282</v>
      </c>
      <c r="J13" s="443">
        <f>DEFINITIVO!J57</f>
        <v>43646</v>
      </c>
      <c r="K13" s="419">
        <f t="shared" si="4"/>
        <v>52</v>
      </c>
      <c r="L13" s="415" t="s">
        <v>1534</v>
      </c>
      <c r="M13" s="420">
        <f>DEFINITIVO!M57</f>
        <v>1</v>
      </c>
      <c r="N13" s="421">
        <f t="shared" si="0"/>
        <v>1</v>
      </c>
      <c r="O13" s="419">
        <f t="shared" si="1"/>
        <v>52</v>
      </c>
      <c r="P13" s="419" t="e">
        <f>IF(J13&lt;=#REF!,O13,0)</f>
        <v>#REF!</v>
      </c>
      <c r="Q13" s="419" t="e">
        <f>IF(#REF!&gt;=J13,K13,0)</f>
        <v>#REF!</v>
      </c>
      <c r="R13" s="419"/>
      <c r="S13" s="420"/>
      <c r="T13" s="371" t="str">
        <f>DEFINITIVO!T57</f>
        <v>VIGENCIA 2017 AUD FINANCIERA
Análisis de extracto, libro de banco, cheques en tránsito y acreedore varios</v>
      </c>
      <c r="U13" s="420">
        <f t="shared" si="2"/>
        <v>2</v>
      </c>
      <c r="V13" s="423">
        <f t="shared" ca="1" si="3"/>
        <v>1</v>
      </c>
      <c r="W13" s="420" t="str">
        <f t="shared" ca="1" si="5"/>
        <v>CUMPLIDA</v>
      </c>
      <c r="X13" s="848"/>
    </row>
    <row r="14" spans="1:24" s="438" customFormat="1" ht="105.75" customHeight="1">
      <c r="A14" s="923"/>
      <c r="B14" s="922"/>
      <c r="C14" s="916"/>
      <c r="D14" s="918"/>
      <c r="E14" s="962"/>
      <c r="F14" s="415" t="s">
        <v>1535</v>
      </c>
      <c r="G14" s="415" t="s">
        <v>1536</v>
      </c>
      <c r="H14" s="446">
        <v>1</v>
      </c>
      <c r="I14" s="443">
        <f>DEFINITIVO!I58</f>
        <v>43282</v>
      </c>
      <c r="J14" s="443">
        <f>DEFINITIVO!J58</f>
        <v>43646</v>
      </c>
      <c r="K14" s="419">
        <f t="shared" si="4"/>
        <v>52</v>
      </c>
      <c r="L14" s="415" t="s">
        <v>566</v>
      </c>
      <c r="M14" s="420">
        <f>DEFINITIVO!M58</f>
        <v>1</v>
      </c>
      <c r="N14" s="421">
        <f t="shared" si="0"/>
        <v>1</v>
      </c>
      <c r="O14" s="419">
        <f t="shared" si="1"/>
        <v>52</v>
      </c>
      <c r="P14" s="419" t="e">
        <f>IF(J14&lt;=#REF!,O14,0)</f>
        <v>#REF!</v>
      </c>
      <c r="Q14" s="419" t="e">
        <f>IF(#REF!&gt;=J14,K14,0)</f>
        <v>#REF!</v>
      </c>
      <c r="R14" s="419"/>
      <c r="S14" s="420"/>
      <c r="T14" s="371" t="str">
        <f>DEFINITIVO!T58</f>
        <v>VIGENCIA 2017 AUD FINANCIERA
Se realiza el comprobante contable 32215 del 31/12/2018 para registrar la ejecución.</v>
      </c>
      <c r="U14" s="420">
        <f t="shared" si="2"/>
        <v>2</v>
      </c>
      <c r="V14" s="423">
        <f t="shared" ca="1" si="3"/>
        <v>1</v>
      </c>
      <c r="W14" s="420" t="str">
        <f t="shared" ca="1" si="5"/>
        <v>CUMPLIDA</v>
      </c>
      <c r="X14" s="848"/>
    </row>
    <row r="15" spans="1:24" s="438" customFormat="1" ht="144.75" customHeight="1">
      <c r="A15" s="923">
        <v>6</v>
      </c>
      <c r="B15" s="958" t="s">
        <v>1777</v>
      </c>
      <c r="C15" s="923" t="s">
        <v>1537</v>
      </c>
      <c r="D15" s="854" t="s">
        <v>1538</v>
      </c>
      <c r="E15" s="854" t="s">
        <v>1539</v>
      </c>
      <c r="F15" s="415" t="s">
        <v>1540</v>
      </c>
      <c r="G15" s="413" t="s">
        <v>1541</v>
      </c>
      <c r="H15" s="446">
        <v>1</v>
      </c>
      <c r="I15" s="443">
        <f>DEFINITIVO!I59</f>
        <v>43282</v>
      </c>
      <c r="J15" s="443">
        <f>DEFINITIVO!J59</f>
        <v>43373</v>
      </c>
      <c r="K15" s="419">
        <f t="shared" si="4"/>
        <v>13</v>
      </c>
      <c r="L15" s="420" t="s">
        <v>1542</v>
      </c>
      <c r="M15" s="420">
        <f>DEFINITIVO!M59</f>
        <v>1</v>
      </c>
      <c r="N15" s="421">
        <f t="shared" si="0"/>
        <v>1</v>
      </c>
      <c r="O15" s="419">
        <f t="shared" si="1"/>
        <v>13</v>
      </c>
      <c r="P15" s="419" t="e">
        <f>IF(J15&lt;=#REF!,O15,0)</f>
        <v>#REF!</v>
      </c>
      <c r="Q15" s="419" t="e">
        <f>IF(#REF!&gt;=J15,K15,0)</f>
        <v>#REF!</v>
      </c>
      <c r="R15" s="419"/>
      <c r="S15" s="420"/>
      <c r="T15" s="371" t="str">
        <f>DEFINITIVO!T59</f>
        <v>VIGENCIA 2017 AUD FINANCIERA
Se procedió  a causar los cuatro procesos pendientes, Quedando al día con la cartera  de terceros genéricos.</v>
      </c>
      <c r="U15" s="420">
        <f t="shared" si="2"/>
        <v>2</v>
      </c>
      <c r="V15" s="423">
        <f t="shared" ca="1" si="3"/>
        <v>0</v>
      </c>
      <c r="W15" s="420" t="str">
        <f t="shared" ca="1" si="5"/>
        <v>CUMPLIDA</v>
      </c>
      <c r="X15" s="848" t="str">
        <f ca="1">IF(W15&amp;W16&amp;W17="CUMPLIDA","CUMPLIDA",IF(OR(W15="VENCIDA",W16="VENCIDA",W17="VENCIDA"),"VENCIDA",IF(U15+U16+U17=6,"CUMPLIDA","EN TERMINO")))</f>
        <v>CUMPLIDA</v>
      </c>
    </row>
    <row r="16" spans="1:24" s="438" customFormat="1" ht="144.75" customHeight="1">
      <c r="A16" s="923"/>
      <c r="B16" s="958"/>
      <c r="C16" s="923"/>
      <c r="D16" s="854"/>
      <c r="E16" s="854"/>
      <c r="F16" s="415" t="s">
        <v>1543</v>
      </c>
      <c r="G16" s="413" t="s">
        <v>1544</v>
      </c>
      <c r="H16" s="417">
        <v>1</v>
      </c>
      <c r="I16" s="443">
        <f>DEFINITIVO!I60</f>
        <v>43282</v>
      </c>
      <c r="J16" s="443">
        <f>DEFINITIVO!J60</f>
        <v>43373</v>
      </c>
      <c r="K16" s="419">
        <f t="shared" si="4"/>
        <v>13</v>
      </c>
      <c r="L16" s="420" t="s">
        <v>566</v>
      </c>
      <c r="M16" s="420">
        <f>DEFINITIVO!M60</f>
        <v>1</v>
      </c>
      <c r="N16" s="421">
        <f t="shared" si="0"/>
        <v>1</v>
      </c>
      <c r="O16" s="419">
        <f t="shared" si="1"/>
        <v>13</v>
      </c>
      <c r="P16" s="419" t="e">
        <f>IF(J16&lt;=#REF!,O16,0)</f>
        <v>#REF!</v>
      </c>
      <c r="Q16" s="419" t="e">
        <f>IF(#REF!&gt;=J16,K16,0)</f>
        <v>#REF!</v>
      </c>
      <c r="R16" s="419"/>
      <c r="S16" s="420"/>
      <c r="T16" s="371" t="str">
        <f>DEFINITIVO!T60</f>
        <v>VIGENCIA 2017 AUD FINANCIERA
Con resolución 2914 del 17 de julio de 2018, se declaró la remisibilidad en cuentas contables  en los estados financieros.
Se adelantó el registro con la cual se le dio de baja a las partidas genéricas que no fueron posible su identificación</v>
      </c>
      <c r="U16" s="420">
        <f t="shared" si="2"/>
        <v>2</v>
      </c>
      <c r="V16" s="423">
        <f t="shared" ca="1" si="3"/>
        <v>0</v>
      </c>
      <c r="W16" s="420" t="str">
        <f t="shared" ca="1" si="5"/>
        <v>CUMPLIDA</v>
      </c>
      <c r="X16" s="848"/>
    </row>
    <row r="17" spans="1:24" s="438" customFormat="1" ht="144.75" customHeight="1">
      <c r="A17" s="923"/>
      <c r="B17" s="958"/>
      <c r="C17" s="923"/>
      <c r="D17" s="854"/>
      <c r="E17" s="854"/>
      <c r="F17" s="415" t="s">
        <v>1545</v>
      </c>
      <c r="G17" s="413" t="s">
        <v>1536</v>
      </c>
      <c r="H17" s="417">
        <v>1</v>
      </c>
      <c r="I17" s="443">
        <f>DEFINITIVO!I61</f>
        <v>43282</v>
      </c>
      <c r="J17" s="443">
        <f>DEFINITIVO!J61</f>
        <v>43465</v>
      </c>
      <c r="K17" s="419">
        <f t="shared" si="4"/>
        <v>26.142857142857142</v>
      </c>
      <c r="L17" s="420" t="s">
        <v>566</v>
      </c>
      <c r="M17" s="420">
        <f>DEFINITIVO!M61</f>
        <v>1</v>
      </c>
      <c r="N17" s="421">
        <f t="shared" si="0"/>
        <v>1</v>
      </c>
      <c r="O17" s="419">
        <f t="shared" si="1"/>
        <v>26.142857142857142</v>
      </c>
      <c r="P17" s="419" t="e">
        <f>IF(J17&lt;=#REF!,O17,0)</f>
        <v>#REF!</v>
      </c>
      <c r="Q17" s="419" t="e">
        <f>IF(#REF!&gt;=J17,K17,0)</f>
        <v>#REF!</v>
      </c>
      <c r="R17" s="419"/>
      <c r="S17" s="420"/>
      <c r="T17" s="371" t="str">
        <f>DEFINITIVO!T61</f>
        <v>VIGENCIA 2017 AUD FINANCIERA
Los registro contables se realizaron  con los soportes y lo enunciado en la Resolución 2914 del 17 de julio de 2018</v>
      </c>
      <c r="U17" s="420">
        <f t="shared" si="2"/>
        <v>2</v>
      </c>
      <c r="V17" s="423">
        <f t="shared" ca="1" si="3"/>
        <v>0</v>
      </c>
      <c r="W17" s="420" t="str">
        <f t="shared" ca="1" si="5"/>
        <v>CUMPLIDA</v>
      </c>
      <c r="X17" s="848"/>
    </row>
    <row r="18" spans="1:24" s="438" customFormat="1" ht="186.75" customHeight="1">
      <c r="A18" s="923">
        <v>7</v>
      </c>
      <c r="B18" s="958" t="s">
        <v>1778</v>
      </c>
      <c r="C18" s="923" t="s">
        <v>360</v>
      </c>
      <c r="D18" s="854" t="s">
        <v>1546</v>
      </c>
      <c r="E18" s="415" t="s">
        <v>1547</v>
      </c>
      <c r="F18" s="415" t="s">
        <v>1548</v>
      </c>
      <c r="G18" s="413" t="s">
        <v>1549</v>
      </c>
      <c r="H18" s="417">
        <v>1</v>
      </c>
      <c r="I18" s="443">
        <f>DEFINITIVO!I62</f>
        <v>43282</v>
      </c>
      <c r="J18" s="443">
        <f>DEFINITIVO!J62</f>
        <v>43404</v>
      </c>
      <c r="K18" s="419">
        <f t="shared" si="4"/>
        <v>17.428571428571427</v>
      </c>
      <c r="L18" s="420" t="s">
        <v>1542</v>
      </c>
      <c r="M18" s="420">
        <f>DEFINITIVO!M62</f>
        <v>1</v>
      </c>
      <c r="N18" s="421">
        <f t="shared" si="0"/>
        <v>1</v>
      </c>
      <c r="O18" s="419">
        <f t="shared" si="1"/>
        <v>17.428571428571427</v>
      </c>
      <c r="P18" s="419" t="e">
        <f>IF(J18&lt;=#REF!,O18,0)</f>
        <v>#REF!</v>
      </c>
      <c r="Q18" s="419" t="e">
        <f>IF(#REF!&gt;=J18,K18,0)</f>
        <v>#REF!</v>
      </c>
      <c r="R18" s="419"/>
      <c r="S18" s="420"/>
      <c r="T18" s="371" t="str">
        <f>DEFINITIVO!T62</f>
        <v>VIGENCIA 2017 AUD FINANCIERA
Con acta de Conciliación del 30 de octubre de 2018, reportes documento de causación de ingresos, los Grupos de Contabilidad e Ingresos y Cartera, los totales del valor de registro auxiliar contable y valor constituido en Grupo ingresos son iguales, depurando asi, los  saldos contables y el Estado de Cartera del hallazgo.</v>
      </c>
      <c r="U18" s="420">
        <f t="shared" si="2"/>
        <v>2</v>
      </c>
      <c r="V18" s="423">
        <f t="shared" ca="1" si="3"/>
        <v>0</v>
      </c>
      <c r="W18" s="420" t="str">
        <f t="shared" ca="1" si="5"/>
        <v>CUMPLIDA</v>
      </c>
      <c r="X18" s="848" t="str">
        <f ca="1">IF(W18&amp;W19="CUMPLIDA","CUMPLIDA",IF(OR(W18="VENCIDA",W19="VENCIDA"),"VENCIDA",IF(U18+U19=4,"CUMPLIDA","EN TERMINO")))</f>
        <v>CUMPLIDA</v>
      </c>
    </row>
    <row r="19" spans="1:24" s="438" customFormat="1" ht="186.75" customHeight="1">
      <c r="A19" s="923"/>
      <c r="B19" s="958"/>
      <c r="C19" s="923"/>
      <c r="D19" s="854"/>
      <c r="E19" s="415" t="s">
        <v>1550</v>
      </c>
      <c r="F19" s="415" t="s">
        <v>1551</v>
      </c>
      <c r="G19" s="413" t="s">
        <v>1549</v>
      </c>
      <c r="H19" s="417">
        <v>1</v>
      </c>
      <c r="I19" s="443">
        <f>DEFINITIVO!I63</f>
        <v>43282</v>
      </c>
      <c r="J19" s="443">
        <f>DEFINITIVO!J63</f>
        <v>43465</v>
      </c>
      <c r="K19" s="419">
        <f t="shared" si="4"/>
        <v>26.142857142857142</v>
      </c>
      <c r="L19" s="420" t="s">
        <v>1552</v>
      </c>
      <c r="M19" s="420">
        <f>DEFINITIVO!M63</f>
        <v>1</v>
      </c>
      <c r="N19" s="421">
        <f t="shared" si="0"/>
        <v>1</v>
      </c>
      <c r="O19" s="419">
        <f t="shared" si="1"/>
        <v>26.142857142857142</v>
      </c>
      <c r="P19" s="419" t="e">
        <f>IF(J19&lt;=#REF!,O19,0)</f>
        <v>#REF!</v>
      </c>
      <c r="Q19" s="419" t="e">
        <f>IF(#REF!&gt;=J19,K19,0)</f>
        <v>#REF!</v>
      </c>
      <c r="R19" s="419"/>
      <c r="S19" s="420"/>
      <c r="T19" s="371" t="str">
        <f>DEFINITIVO!T63</f>
        <v>VIGENCIA 2017 AUD FINANCIERA
Con acta de Conciliación del 20 de diciembre de 2018  los Grupos de Contabilidad e Ingresos y Cartera,  generan los reportes, documento de causación de ingresos, donde los totales del valor de registro auxiliar contable y valor constituido en Grupo ingresos son iguales, depurando asi, los  saldos contables y el Estado de Cartera del hallazgo.</v>
      </c>
      <c r="U19" s="420">
        <f t="shared" si="2"/>
        <v>2</v>
      </c>
      <c r="V19" s="423">
        <f t="shared" ca="1" si="3"/>
        <v>0</v>
      </c>
      <c r="W19" s="420" t="str">
        <f t="shared" ca="1" si="5"/>
        <v>CUMPLIDA</v>
      </c>
      <c r="X19" s="848"/>
    </row>
    <row r="20" spans="1:24" s="438" customFormat="1" ht="249" customHeight="1">
      <c r="A20" s="915">
        <v>8</v>
      </c>
      <c r="B20" s="920" t="s">
        <v>1779</v>
      </c>
      <c r="C20" s="923" t="s">
        <v>360</v>
      </c>
      <c r="D20" s="854" t="s">
        <v>1553</v>
      </c>
      <c r="E20" s="854" t="s">
        <v>1554</v>
      </c>
      <c r="F20" s="415" t="s">
        <v>1555</v>
      </c>
      <c r="G20" s="415" t="s">
        <v>207</v>
      </c>
      <c r="H20" s="417">
        <v>1</v>
      </c>
      <c r="I20" s="443">
        <f>DEFINITIVO!I64</f>
        <v>43313</v>
      </c>
      <c r="J20" s="443">
        <f>DEFINITIVO!J64</f>
        <v>43708</v>
      </c>
      <c r="K20" s="419">
        <v>52</v>
      </c>
      <c r="L20" s="420" t="s">
        <v>1556</v>
      </c>
      <c r="M20" s="420">
        <f>DEFINITIVO!M64</f>
        <v>0</v>
      </c>
      <c r="N20" s="421">
        <f t="shared" si="0"/>
        <v>0</v>
      </c>
      <c r="O20" s="419">
        <f t="shared" si="1"/>
        <v>0</v>
      </c>
      <c r="P20" s="419" t="e">
        <f>IF(J20&lt;=#REF!,O20,0)</f>
        <v>#REF!</v>
      </c>
      <c r="Q20" s="419" t="e">
        <f>IF(#REF!&gt;=J20,K20,0)</f>
        <v>#REF!</v>
      </c>
      <c r="R20" s="419"/>
      <c r="S20" s="420"/>
      <c r="T20" s="371" t="str">
        <f>DEFINITIVO!T64</f>
        <v>VIGENCIA 2017 AUD FINANCIERA</v>
      </c>
      <c r="U20" s="420">
        <f t="shared" si="2"/>
        <v>0</v>
      </c>
      <c r="V20" s="423">
        <f t="shared" ca="1" si="3"/>
        <v>1</v>
      </c>
      <c r="W20" s="420" t="str">
        <f t="shared" ca="1" si="5"/>
        <v>EN TERMINO</v>
      </c>
      <c r="X20" s="855" t="str">
        <f ca="1">IF(W20&amp;W21&amp;W22&amp;W23="CUMPLIDA","CUMPLIDA",IF(OR(W20="VENCIDA",W21="VENCIDA",W22="VENCIDA",W23="VENCIDA"),"VENCIDA",IF(U20+U21+U22+U23=8,"CUMPLIDA","EN TERMINO")))</f>
        <v>EN TERMINO</v>
      </c>
    </row>
    <row r="21" spans="1:24" s="438" customFormat="1" ht="157.5" customHeight="1">
      <c r="A21" s="919"/>
      <c r="B21" s="921"/>
      <c r="C21" s="923"/>
      <c r="D21" s="854"/>
      <c r="E21" s="854"/>
      <c r="F21" s="415" t="s">
        <v>1557</v>
      </c>
      <c r="G21" s="415" t="s">
        <v>1558</v>
      </c>
      <c r="H21" s="417">
        <v>25</v>
      </c>
      <c r="I21" s="443">
        <f>DEFINITIVO!I65</f>
        <v>43313</v>
      </c>
      <c r="J21" s="443">
        <f>DEFINITIVO!J65</f>
        <v>43708</v>
      </c>
      <c r="K21" s="419">
        <v>52</v>
      </c>
      <c r="L21" s="420" t="s">
        <v>1556</v>
      </c>
      <c r="M21" s="420">
        <f>DEFINITIVO!M65</f>
        <v>0</v>
      </c>
      <c r="N21" s="421">
        <f t="shared" si="0"/>
        <v>0</v>
      </c>
      <c r="O21" s="419">
        <f t="shared" si="1"/>
        <v>0</v>
      </c>
      <c r="P21" s="419" t="e">
        <f>IF(J21&lt;=#REF!,O21,0)</f>
        <v>#REF!</v>
      </c>
      <c r="Q21" s="419" t="e">
        <f>IF(#REF!&gt;=J21,K21,0)</f>
        <v>#REF!</v>
      </c>
      <c r="R21" s="419"/>
      <c r="S21" s="420"/>
      <c r="T21" s="371" t="str">
        <f>DEFINITIVO!T65</f>
        <v>VIGENCIA 2017 AUD FINANCIERA</v>
      </c>
      <c r="U21" s="420">
        <f t="shared" si="2"/>
        <v>0</v>
      </c>
      <c r="V21" s="423">
        <f t="shared" ca="1" si="3"/>
        <v>1</v>
      </c>
      <c r="W21" s="420" t="str">
        <f t="shared" ca="1" si="5"/>
        <v>EN TERMINO</v>
      </c>
      <c r="X21" s="856"/>
    </row>
    <row r="22" spans="1:24" s="438" customFormat="1" ht="111" customHeight="1">
      <c r="A22" s="919"/>
      <c r="B22" s="921"/>
      <c r="C22" s="923"/>
      <c r="D22" s="854"/>
      <c r="E22" s="854"/>
      <c r="F22" s="427" t="s">
        <v>1559</v>
      </c>
      <c r="G22" s="424" t="s">
        <v>1560</v>
      </c>
      <c r="H22" s="450">
        <v>1</v>
      </c>
      <c r="I22" s="443">
        <f>DEFINITIVO!I66</f>
        <v>43282</v>
      </c>
      <c r="J22" s="443">
        <f>DEFINITIVO!J66</f>
        <v>43646</v>
      </c>
      <c r="K22" s="451">
        <f t="shared" si="4"/>
        <v>52</v>
      </c>
      <c r="L22" s="428" t="s">
        <v>1561</v>
      </c>
      <c r="M22" s="420">
        <f>DEFINITIVO!M66</f>
        <v>0</v>
      </c>
      <c r="N22" s="421">
        <f t="shared" si="0"/>
        <v>0</v>
      </c>
      <c r="O22" s="419">
        <f t="shared" si="1"/>
        <v>0</v>
      </c>
      <c r="P22" s="419" t="e">
        <f>IF(J22&lt;=#REF!,O22,0)</f>
        <v>#REF!</v>
      </c>
      <c r="Q22" s="419" t="e">
        <f>IF(#REF!&gt;=J22,K22,0)</f>
        <v>#REF!</v>
      </c>
      <c r="R22" s="419"/>
      <c r="S22" s="420"/>
      <c r="T22" s="371" t="str">
        <f>DEFINITIVO!T66</f>
        <v>VIGENCIA 2017 AUD FINANCIERA</v>
      </c>
      <c r="U22" s="420">
        <f t="shared" si="2"/>
        <v>0</v>
      </c>
      <c r="V22" s="423">
        <f t="shared" ca="1" si="3"/>
        <v>1</v>
      </c>
      <c r="W22" s="420" t="str">
        <f t="shared" ca="1" si="5"/>
        <v>EN TERMINO</v>
      </c>
      <c r="X22" s="856"/>
    </row>
    <row r="23" spans="1:24" s="438" customFormat="1" ht="95.25" customHeight="1">
      <c r="A23" s="916"/>
      <c r="B23" s="922"/>
      <c r="C23" s="923"/>
      <c r="D23" s="854"/>
      <c r="E23" s="854"/>
      <c r="F23" s="427" t="s">
        <v>1562</v>
      </c>
      <c r="G23" s="424" t="s">
        <v>1536</v>
      </c>
      <c r="H23" s="450">
        <v>1</v>
      </c>
      <c r="I23" s="443">
        <f>DEFINITIVO!I67</f>
        <v>43282</v>
      </c>
      <c r="J23" s="443">
        <f>DEFINITIVO!J67</f>
        <v>43646</v>
      </c>
      <c r="K23" s="451">
        <f t="shared" si="4"/>
        <v>52</v>
      </c>
      <c r="L23" s="428" t="s">
        <v>566</v>
      </c>
      <c r="M23" s="420">
        <f>DEFINITIVO!M67</f>
        <v>0</v>
      </c>
      <c r="N23" s="421">
        <f t="shared" si="0"/>
        <v>0</v>
      </c>
      <c r="O23" s="419">
        <f t="shared" si="1"/>
        <v>0</v>
      </c>
      <c r="P23" s="419" t="e">
        <f>IF(J23&lt;=#REF!,O23,0)</f>
        <v>#REF!</v>
      </c>
      <c r="Q23" s="419" t="e">
        <f>IF(#REF!&gt;=J23,K23,0)</f>
        <v>#REF!</v>
      </c>
      <c r="R23" s="419"/>
      <c r="S23" s="420"/>
      <c r="T23" s="371" t="str">
        <f>DEFINITIVO!T67</f>
        <v>VIGENCIA 2017 AUD FINANCIERA</v>
      </c>
      <c r="U23" s="420">
        <f t="shared" si="2"/>
        <v>0</v>
      </c>
      <c r="V23" s="423">
        <f t="shared" ca="1" si="3"/>
        <v>1</v>
      </c>
      <c r="W23" s="420" t="str">
        <f t="shared" ca="1" si="5"/>
        <v>EN TERMINO</v>
      </c>
      <c r="X23" s="857"/>
    </row>
    <row r="24" spans="1:24" s="438" customFormat="1" ht="106.5" customHeight="1">
      <c r="A24" s="923">
        <v>9</v>
      </c>
      <c r="B24" s="958" t="s">
        <v>1780</v>
      </c>
      <c r="C24" s="923" t="s">
        <v>360</v>
      </c>
      <c r="D24" s="854" t="s">
        <v>1563</v>
      </c>
      <c r="E24" s="854" t="s">
        <v>1564</v>
      </c>
      <c r="F24" s="415" t="s">
        <v>1565</v>
      </c>
      <c r="G24" s="413" t="s">
        <v>1566</v>
      </c>
      <c r="H24" s="417">
        <v>1</v>
      </c>
      <c r="I24" s="443">
        <f>DEFINITIVO!I68</f>
        <v>43282</v>
      </c>
      <c r="J24" s="443">
        <f>DEFINITIVO!J68</f>
        <v>43646</v>
      </c>
      <c r="K24" s="419">
        <f t="shared" si="4"/>
        <v>52</v>
      </c>
      <c r="L24" s="420" t="s">
        <v>1567</v>
      </c>
      <c r="M24" s="420">
        <f>DEFINITIVO!M68</f>
        <v>0</v>
      </c>
      <c r="N24" s="421">
        <f t="shared" si="0"/>
        <v>0</v>
      </c>
      <c r="O24" s="419">
        <f t="shared" si="1"/>
        <v>0</v>
      </c>
      <c r="P24" s="419" t="e">
        <f>IF(J24&lt;=#REF!,O24,0)</f>
        <v>#REF!</v>
      </c>
      <c r="Q24" s="419" t="e">
        <f>IF(#REF!&gt;=J24,K24,0)</f>
        <v>#REF!</v>
      </c>
      <c r="R24" s="419"/>
      <c r="S24" s="420"/>
      <c r="T24" s="371" t="str">
        <f>DEFINITIVO!T68</f>
        <v>VIGENCIA 2017 AUD FINANCIERA</v>
      </c>
      <c r="U24" s="420">
        <f t="shared" si="2"/>
        <v>0</v>
      </c>
      <c r="V24" s="423">
        <f t="shared" ca="1" si="3"/>
        <v>1</v>
      </c>
      <c r="W24" s="420" t="str">
        <f t="shared" ca="1" si="5"/>
        <v>EN TERMINO</v>
      </c>
      <c r="X24" s="848" t="str">
        <f ca="1">IF(W24&amp;W25="CUMPLIDA","CUMPLIDA",IF(OR(W24="VENCIDA",W25="VENCIDA"),"VENCIDA",IF(U24+U25=4,"CUMPLIDA","EN TERMINO")))</f>
        <v>EN TERMINO</v>
      </c>
    </row>
    <row r="25" spans="1:24" s="438" customFormat="1" ht="106.5" customHeight="1">
      <c r="A25" s="923"/>
      <c r="B25" s="958"/>
      <c r="C25" s="923"/>
      <c r="D25" s="854"/>
      <c r="E25" s="854"/>
      <c r="F25" s="415" t="s">
        <v>1568</v>
      </c>
      <c r="G25" s="424" t="s">
        <v>1536</v>
      </c>
      <c r="H25" s="446">
        <v>1</v>
      </c>
      <c r="I25" s="443">
        <f>DEFINITIVO!I69</f>
        <v>43282</v>
      </c>
      <c r="J25" s="443">
        <f>DEFINITIVO!J69</f>
        <v>43646</v>
      </c>
      <c r="K25" s="419">
        <f t="shared" si="4"/>
        <v>52</v>
      </c>
      <c r="L25" s="428" t="s">
        <v>566</v>
      </c>
      <c r="M25" s="420">
        <f>DEFINITIVO!M69</f>
        <v>0</v>
      </c>
      <c r="N25" s="421">
        <f t="shared" si="0"/>
        <v>0</v>
      </c>
      <c r="O25" s="419">
        <f t="shared" si="1"/>
        <v>0</v>
      </c>
      <c r="P25" s="419" t="e">
        <f>IF(J25&lt;=#REF!,O25,0)</f>
        <v>#REF!</v>
      </c>
      <c r="Q25" s="419" t="e">
        <f>IF(#REF!&gt;=J25,K25,0)</f>
        <v>#REF!</v>
      </c>
      <c r="R25" s="419"/>
      <c r="S25" s="420"/>
      <c r="T25" s="371" t="str">
        <f>DEFINITIVO!T69</f>
        <v>VIGENCIA 2017 AUD FINANCIERA</v>
      </c>
      <c r="U25" s="420">
        <f t="shared" si="2"/>
        <v>0</v>
      </c>
      <c r="V25" s="423">
        <f t="shared" ca="1" si="3"/>
        <v>1</v>
      </c>
      <c r="W25" s="420" t="str">
        <f t="shared" ca="1" si="5"/>
        <v>EN TERMINO</v>
      </c>
      <c r="X25" s="848"/>
    </row>
    <row r="26" spans="1:24" s="439" customFormat="1" ht="54" customHeight="1">
      <c r="A26" s="853">
        <v>10</v>
      </c>
      <c r="B26" s="958" t="s">
        <v>1781</v>
      </c>
      <c r="C26" s="853" t="s">
        <v>360</v>
      </c>
      <c r="D26" s="958" t="s">
        <v>1569</v>
      </c>
      <c r="E26" s="958" t="s">
        <v>1570</v>
      </c>
      <c r="F26" s="427" t="s">
        <v>1571</v>
      </c>
      <c r="G26" s="424" t="s">
        <v>1566</v>
      </c>
      <c r="H26" s="453">
        <v>1</v>
      </c>
      <c r="I26" s="443">
        <f>DEFINITIVO!I70</f>
        <v>43282</v>
      </c>
      <c r="J26" s="443">
        <f>DEFINITIVO!J70</f>
        <v>43646</v>
      </c>
      <c r="K26" s="419">
        <f t="shared" si="4"/>
        <v>52</v>
      </c>
      <c r="L26" s="428" t="s">
        <v>566</v>
      </c>
      <c r="M26" s="420">
        <f>DEFINITIVO!M70</f>
        <v>1</v>
      </c>
      <c r="N26" s="421">
        <f t="shared" si="0"/>
        <v>1</v>
      </c>
      <c r="O26" s="419">
        <f t="shared" si="1"/>
        <v>52</v>
      </c>
      <c r="P26" s="419" t="e">
        <f>IF(J26&lt;=#REF!,O26,0)</f>
        <v>#REF!</v>
      </c>
      <c r="Q26" s="419" t="e">
        <f>IF(#REF!&gt;=J26,K26,0)</f>
        <v>#REF!</v>
      </c>
      <c r="R26" s="451"/>
      <c r="S26" s="428"/>
      <c r="T26" s="371" t="str">
        <f>DEFINITIVO!T70</f>
        <v>VIGENCIA 2017 AUD FINANCIERA
Se adelantó la revisión de la cuenta asociada con el hallazgo, según acta del 28 de diciembre de 2019</v>
      </c>
      <c r="U26" s="420">
        <f t="shared" si="2"/>
        <v>2</v>
      </c>
      <c r="V26" s="423">
        <f t="shared" ca="1" si="3"/>
        <v>1</v>
      </c>
      <c r="W26" s="420" t="str">
        <f t="shared" ca="1" si="5"/>
        <v>CUMPLIDA</v>
      </c>
      <c r="X26" s="848" t="str">
        <f ca="1">IF(W26&amp;W27="CUMPLIDA","CUMPLIDA",IF(OR(W26="VENCIDA",W27="VENCIDA"),"VENCIDA",IF(U26+U27=4,"CUMPLIDA","EN TERMINO")))</f>
        <v>CUMPLIDA</v>
      </c>
    </row>
    <row r="27" spans="1:24" s="439" customFormat="1" ht="77.25" customHeight="1">
      <c r="A27" s="853"/>
      <c r="B27" s="958"/>
      <c r="C27" s="853"/>
      <c r="D27" s="958"/>
      <c r="E27" s="958"/>
      <c r="F27" s="415" t="s">
        <v>1572</v>
      </c>
      <c r="G27" s="424" t="s">
        <v>1536</v>
      </c>
      <c r="H27" s="453">
        <v>1</v>
      </c>
      <c r="I27" s="443">
        <f>DEFINITIVO!I71</f>
        <v>43282</v>
      </c>
      <c r="J27" s="443">
        <f>DEFINITIVO!J71</f>
        <v>43646</v>
      </c>
      <c r="K27" s="419">
        <f t="shared" si="4"/>
        <v>52</v>
      </c>
      <c r="L27" s="428" t="s">
        <v>566</v>
      </c>
      <c r="M27" s="420">
        <f>DEFINITIVO!M71</f>
        <v>1</v>
      </c>
      <c r="N27" s="421">
        <f t="shared" si="0"/>
        <v>1</v>
      </c>
      <c r="O27" s="419">
        <f t="shared" si="1"/>
        <v>52</v>
      </c>
      <c r="P27" s="419" t="e">
        <f>IF(J27&lt;=#REF!,O27,0)</f>
        <v>#REF!</v>
      </c>
      <c r="Q27" s="419" t="e">
        <f>IF(#REF!&gt;=J27,K27,0)</f>
        <v>#REF!</v>
      </c>
      <c r="R27" s="451"/>
      <c r="S27" s="428"/>
      <c r="T27" s="371" t="str">
        <f>DEFINITIVO!T71</f>
        <v>VIGENCIA 2017 AUD FINANCIERA
Análisis de extracto, libro de banco, cheques en tránsito y acreedore varios</v>
      </c>
      <c r="U27" s="420">
        <f t="shared" si="2"/>
        <v>2</v>
      </c>
      <c r="V27" s="423">
        <f t="shared" ca="1" si="3"/>
        <v>1</v>
      </c>
      <c r="W27" s="420" t="str">
        <f t="shared" ca="1" si="5"/>
        <v>CUMPLIDA</v>
      </c>
      <c r="X27" s="848"/>
    </row>
    <row r="28" spans="1:24" s="439" customFormat="1" ht="86.25" customHeight="1">
      <c r="A28" s="853">
        <v>11</v>
      </c>
      <c r="B28" s="958" t="s">
        <v>1782</v>
      </c>
      <c r="C28" s="853" t="s">
        <v>360</v>
      </c>
      <c r="D28" s="958" t="s">
        <v>1569</v>
      </c>
      <c r="E28" s="958" t="s">
        <v>1570</v>
      </c>
      <c r="F28" s="427" t="s">
        <v>1573</v>
      </c>
      <c r="G28" s="424" t="s">
        <v>1566</v>
      </c>
      <c r="H28" s="453">
        <v>1</v>
      </c>
      <c r="I28" s="443">
        <f>DEFINITIVO!I72</f>
        <v>43282</v>
      </c>
      <c r="J28" s="443">
        <f>DEFINITIVO!J72</f>
        <v>43646</v>
      </c>
      <c r="K28" s="419">
        <f t="shared" si="4"/>
        <v>52</v>
      </c>
      <c r="L28" s="428" t="s">
        <v>566</v>
      </c>
      <c r="M28" s="420">
        <f>DEFINITIVO!M72</f>
        <v>1</v>
      </c>
      <c r="N28" s="421">
        <f t="shared" si="0"/>
        <v>1</v>
      </c>
      <c r="O28" s="419">
        <f t="shared" si="1"/>
        <v>52</v>
      </c>
      <c r="P28" s="419" t="e">
        <f>IF(J28&lt;=#REF!,O28,0)</f>
        <v>#REF!</v>
      </c>
      <c r="Q28" s="419" t="e">
        <f>IF(#REF!&gt;=J28,K28,0)</f>
        <v>#REF!</v>
      </c>
      <c r="R28" s="451"/>
      <c r="S28" s="428"/>
      <c r="T28" s="371" t="str">
        <f>DEFINITIVO!T72</f>
        <v>VIGENCIA 2017 AUD FINANCIERA
Mediante acta 10,  los miembros del Subcomité una vez aclaradas las inquietudes y la explicaciones dadas tanto verbales como en la ficha técnica, imparten su aprobación por unanimidad y recomiendan al Comité Institucional de Gestión y Desempeño, autorizar la baja en cuentas de los estados contables del Ministerio los mencionados valores citados en la ficha técnica Nº 2-2018 por valor total de: Veintiocho millones doscientos sesenta y cinco mil ochocientos cincuenta y un pesos con 64/100 M/Cte. ($28.265.851,64)</v>
      </c>
      <c r="U28" s="420">
        <f t="shared" si="2"/>
        <v>2</v>
      </c>
      <c r="V28" s="423">
        <f t="shared" ca="1" si="3"/>
        <v>1</v>
      </c>
      <c r="W28" s="420" t="str">
        <f t="shared" ca="1" si="5"/>
        <v>CUMPLIDA</v>
      </c>
      <c r="X28" s="848" t="str">
        <f ca="1">IF(W28&amp;W29="CUMPLIDA","CUMPLIDA",IF(OR(W28="VENCIDA",W29="VENCIDA"),"VENCIDA",IF(U28+U29=4,"CUMPLIDA","EN TERMINO")))</f>
        <v>CUMPLIDA</v>
      </c>
    </row>
    <row r="29" spans="1:24" s="439" customFormat="1" ht="86.25" customHeight="1">
      <c r="A29" s="853"/>
      <c r="B29" s="958"/>
      <c r="C29" s="853"/>
      <c r="D29" s="958"/>
      <c r="E29" s="958"/>
      <c r="F29" s="415" t="s">
        <v>1572</v>
      </c>
      <c r="G29" s="424" t="s">
        <v>1536</v>
      </c>
      <c r="H29" s="453">
        <v>1</v>
      </c>
      <c r="I29" s="443">
        <f>DEFINITIVO!I73</f>
        <v>43282</v>
      </c>
      <c r="J29" s="443">
        <f>DEFINITIVO!J73</f>
        <v>43646</v>
      </c>
      <c r="K29" s="419">
        <f t="shared" si="4"/>
        <v>52</v>
      </c>
      <c r="L29" s="428" t="s">
        <v>566</v>
      </c>
      <c r="M29" s="420">
        <f>DEFINITIVO!M73</f>
        <v>1</v>
      </c>
      <c r="N29" s="421">
        <f t="shared" si="0"/>
        <v>1</v>
      </c>
      <c r="O29" s="419">
        <f t="shared" si="1"/>
        <v>52</v>
      </c>
      <c r="P29" s="419" t="e">
        <f>IF(J29&lt;=#REF!,O29,0)</f>
        <v>#REF!</v>
      </c>
      <c r="Q29" s="419" t="e">
        <f>IF(#REF!&gt;=J29,K29,0)</f>
        <v>#REF!</v>
      </c>
      <c r="R29" s="451"/>
      <c r="S29" s="428"/>
      <c r="T29" s="371" t="str">
        <f>DEFINITIVO!T73</f>
        <v>VIGENCIA 2017 AUD FINANCIERA
Pendiente que el Comité Institucional de Gestión y Desempeño, autorice la baja en cuentas de los estados contables del Ministerio los valores citados en la ficha técnica Nº 2-2018 por valor total de: Veintiocho millones doscientos sesenta y cinco mil ochocientos cincuenta y un pesos con 64/100 M/Cte. ($28.265.851,64)
Se realiza el comprobante contable 32158 del 31/12/2018 para registrar la ejecución.</v>
      </c>
      <c r="U29" s="420">
        <f t="shared" si="2"/>
        <v>2</v>
      </c>
      <c r="V29" s="423">
        <f t="shared" ca="1" si="3"/>
        <v>1</v>
      </c>
      <c r="W29" s="420" t="str">
        <f t="shared" ca="1" si="5"/>
        <v>CUMPLIDA</v>
      </c>
      <c r="X29" s="848"/>
    </row>
    <row r="30" spans="1:24" s="439" customFormat="1" ht="146.25" customHeight="1">
      <c r="A30" s="853">
        <v>12</v>
      </c>
      <c r="B30" s="958" t="s">
        <v>1783</v>
      </c>
      <c r="C30" s="853" t="s">
        <v>360</v>
      </c>
      <c r="D30" s="958" t="s">
        <v>1574</v>
      </c>
      <c r="E30" s="958" t="s">
        <v>1570</v>
      </c>
      <c r="F30" s="427" t="s">
        <v>1573</v>
      </c>
      <c r="G30" s="424" t="s">
        <v>1566</v>
      </c>
      <c r="H30" s="453">
        <v>1</v>
      </c>
      <c r="I30" s="443">
        <f>DEFINITIVO!I74</f>
        <v>43282</v>
      </c>
      <c r="J30" s="443">
        <f>DEFINITIVO!J74</f>
        <v>43646</v>
      </c>
      <c r="K30" s="419">
        <f t="shared" si="4"/>
        <v>52</v>
      </c>
      <c r="L30" s="428" t="s">
        <v>566</v>
      </c>
      <c r="M30" s="420">
        <f>DEFINITIVO!M74</f>
        <v>0</v>
      </c>
      <c r="N30" s="421">
        <f t="shared" si="0"/>
        <v>0</v>
      </c>
      <c r="O30" s="419">
        <f t="shared" si="1"/>
        <v>0</v>
      </c>
      <c r="P30" s="419" t="e">
        <f>IF(J30&lt;=#REF!,O30,0)</f>
        <v>#REF!</v>
      </c>
      <c r="Q30" s="419" t="e">
        <f>IF(#REF!&gt;=J30,K30,0)</f>
        <v>#REF!</v>
      </c>
      <c r="R30" s="451"/>
      <c r="S30" s="428"/>
      <c r="T30" s="371" t="str">
        <f>DEFINITIVO!T74</f>
        <v>VIGENCIA 2017 AUD FINANCIERA</v>
      </c>
      <c r="U30" s="420">
        <f t="shared" si="2"/>
        <v>0</v>
      </c>
      <c r="V30" s="423">
        <f t="shared" ca="1" si="3"/>
        <v>1</v>
      </c>
      <c r="W30" s="420" t="str">
        <f t="shared" ca="1" si="5"/>
        <v>EN TERMINO</v>
      </c>
      <c r="X30" s="848" t="str">
        <f ca="1">IF(W30&amp;W31="CUMPLIDA","CUMPLIDA",IF(OR(W30="VENCIDA",W31="VENCIDA"),"VENCIDA",IF(U30+U31=4,"CUMPLIDA","EN TERMINO")))</f>
        <v>EN TERMINO</v>
      </c>
    </row>
    <row r="31" spans="1:24" s="439" customFormat="1" ht="146.25" customHeight="1">
      <c r="A31" s="853"/>
      <c r="B31" s="958"/>
      <c r="C31" s="853"/>
      <c r="D31" s="958"/>
      <c r="E31" s="958"/>
      <c r="F31" s="415" t="s">
        <v>1572</v>
      </c>
      <c r="G31" s="424" t="s">
        <v>1536</v>
      </c>
      <c r="H31" s="453">
        <v>1</v>
      </c>
      <c r="I31" s="443">
        <f>DEFINITIVO!I75</f>
        <v>43282</v>
      </c>
      <c r="J31" s="443">
        <f>DEFINITIVO!J75</f>
        <v>43646</v>
      </c>
      <c r="K31" s="419">
        <f t="shared" si="4"/>
        <v>52</v>
      </c>
      <c r="L31" s="428" t="s">
        <v>566</v>
      </c>
      <c r="M31" s="420">
        <f>DEFINITIVO!M75</f>
        <v>0</v>
      </c>
      <c r="N31" s="421">
        <f t="shared" si="0"/>
        <v>0</v>
      </c>
      <c r="O31" s="419">
        <f t="shared" si="1"/>
        <v>0</v>
      </c>
      <c r="P31" s="419" t="e">
        <f>IF(J31&lt;=#REF!,O31,0)</f>
        <v>#REF!</v>
      </c>
      <c r="Q31" s="419" t="e">
        <f>IF(#REF!&gt;=J31,K31,0)</f>
        <v>#REF!</v>
      </c>
      <c r="R31" s="451"/>
      <c r="S31" s="428"/>
      <c r="T31" s="371" t="str">
        <f>DEFINITIVO!T75</f>
        <v>VIGENCIA 2017 AUD FINANCIERA</v>
      </c>
      <c r="U31" s="420">
        <f t="shared" si="2"/>
        <v>0</v>
      </c>
      <c r="V31" s="423">
        <f t="shared" ca="1" si="3"/>
        <v>1</v>
      </c>
      <c r="W31" s="420" t="str">
        <f t="shared" ca="1" si="5"/>
        <v>EN TERMINO</v>
      </c>
      <c r="X31" s="848"/>
    </row>
    <row r="32" spans="1:24" s="438" customFormat="1" ht="337.5" customHeight="1">
      <c r="A32" s="447">
        <v>13</v>
      </c>
      <c r="B32" s="414" t="s">
        <v>1784</v>
      </c>
      <c r="C32" s="415" t="s">
        <v>360</v>
      </c>
      <c r="D32" s="415" t="s">
        <v>1575</v>
      </c>
      <c r="E32" s="415" t="s">
        <v>1576</v>
      </c>
      <c r="F32" s="415" t="s">
        <v>1577</v>
      </c>
      <c r="G32" s="415" t="s">
        <v>1578</v>
      </c>
      <c r="H32" s="417">
        <v>1</v>
      </c>
      <c r="I32" s="443">
        <f>DEFINITIVO!I76</f>
        <v>43290</v>
      </c>
      <c r="J32" s="443">
        <f>DEFINITIVO!J76</f>
        <v>43312</v>
      </c>
      <c r="K32" s="419">
        <v>4</v>
      </c>
      <c r="L32" s="420" t="s">
        <v>1579</v>
      </c>
      <c r="M32" s="420">
        <f>DEFINITIVO!M76</f>
        <v>1</v>
      </c>
      <c r="N32" s="421">
        <f t="shared" si="0"/>
        <v>1</v>
      </c>
      <c r="O32" s="419">
        <f t="shared" si="1"/>
        <v>4</v>
      </c>
      <c r="P32" s="419" t="e">
        <f>IF(J32&lt;=#REF!,O32,0)</f>
        <v>#REF!</v>
      </c>
      <c r="Q32" s="419" t="e">
        <f>IF(#REF!&gt;=J32,K32,0)</f>
        <v>#REF!</v>
      </c>
      <c r="R32" s="419"/>
      <c r="S32" s="420"/>
      <c r="T32" s="371" t="str">
        <f>DEFINITIVO!T76</f>
        <v>VIGENCIA 2017 AUD FINANCIERA
Mediante memorando 20181320111283 del 25 de julio de 2018, la Oficina Jurídica envía a SAF reportes de procesos a favor y en contra del MT.</v>
      </c>
      <c r="U32" s="420">
        <f t="shared" si="2"/>
        <v>2</v>
      </c>
      <c r="V32" s="423">
        <f t="shared" ca="1" si="3"/>
        <v>0</v>
      </c>
      <c r="W32" s="420" t="str">
        <f t="shared" ca="1" si="5"/>
        <v>CUMPLIDA</v>
      </c>
      <c r="X32" s="420" t="str">
        <f ca="1">IF(W32="CUMPLIDA","CUMPLIDA",IF(W32="EN TERMINO","EN TERMINO","VENCIDA"))</f>
        <v>CUMPLIDA</v>
      </c>
    </row>
    <row r="33" spans="1:24" s="438" customFormat="1" ht="409.5" customHeight="1">
      <c r="A33" s="413">
        <v>14</v>
      </c>
      <c r="B33" s="414" t="s">
        <v>1785</v>
      </c>
      <c r="C33" s="415" t="s">
        <v>360</v>
      </c>
      <c r="D33" s="415" t="s">
        <v>1580</v>
      </c>
      <c r="E33" s="415" t="s">
        <v>1581</v>
      </c>
      <c r="F33" s="415" t="s">
        <v>1582</v>
      </c>
      <c r="G33" s="415" t="s">
        <v>1578</v>
      </c>
      <c r="H33" s="417">
        <v>1</v>
      </c>
      <c r="I33" s="443">
        <f>DEFINITIVO!I77</f>
        <v>43290</v>
      </c>
      <c r="J33" s="443">
        <f>DEFINITIVO!J77</f>
        <v>43312</v>
      </c>
      <c r="K33" s="419">
        <v>4</v>
      </c>
      <c r="L33" s="420" t="s">
        <v>1579</v>
      </c>
      <c r="M33" s="420">
        <f>DEFINITIVO!M77</f>
        <v>1</v>
      </c>
      <c r="N33" s="421">
        <f t="shared" si="0"/>
        <v>1</v>
      </c>
      <c r="O33" s="419">
        <f t="shared" si="1"/>
        <v>4</v>
      </c>
      <c r="P33" s="419" t="e">
        <f>IF(J33&lt;=#REF!,O33,0)</f>
        <v>#REF!</v>
      </c>
      <c r="Q33" s="419" t="e">
        <f>IF(#REF!&gt;=J33,K33,0)</f>
        <v>#REF!</v>
      </c>
      <c r="R33" s="419"/>
      <c r="S33" s="420"/>
      <c r="T33" s="371" t="str">
        <f>DEFINITIVO!T77</f>
        <v>VIGENCIA 2017 AUD FINANCIERA
Mediante memorando 20181320111283 del 25 de julio de 2018, la Oficina Jurídica envía a SAF reportes de procesos a favor y en contra del MT</v>
      </c>
      <c r="U33" s="420">
        <f t="shared" si="2"/>
        <v>2</v>
      </c>
      <c r="V33" s="423">
        <f t="shared" ca="1" si="3"/>
        <v>0</v>
      </c>
      <c r="W33" s="420" t="str">
        <f t="shared" ca="1" si="5"/>
        <v>CUMPLIDA</v>
      </c>
      <c r="X33" s="420" t="str">
        <f ca="1">IF(W33="CUMPLIDA","CUMPLIDA",IF(W33="EN TERMINO","EN TERMINO","VENCIDA"))</f>
        <v>CUMPLIDA</v>
      </c>
    </row>
    <row r="34" spans="1:24" s="438" customFormat="1" ht="132" customHeight="1">
      <c r="A34" s="923">
        <v>15</v>
      </c>
      <c r="B34" s="958" t="s">
        <v>1786</v>
      </c>
      <c r="C34" s="923" t="s">
        <v>360</v>
      </c>
      <c r="D34" s="854" t="s">
        <v>1583</v>
      </c>
      <c r="E34" s="854" t="s">
        <v>1584</v>
      </c>
      <c r="F34" s="415" t="s">
        <v>1585</v>
      </c>
      <c r="G34" s="413" t="s">
        <v>236</v>
      </c>
      <c r="H34" s="417">
        <v>4</v>
      </c>
      <c r="I34" s="443">
        <f>DEFINITIVO!I78</f>
        <v>43282</v>
      </c>
      <c r="J34" s="443">
        <f>DEFINITIVO!J78</f>
        <v>43646</v>
      </c>
      <c r="K34" s="419">
        <f t="shared" ref="K34:K57" si="6">(+J34-I34)/7</f>
        <v>52</v>
      </c>
      <c r="L34" s="428" t="s">
        <v>566</v>
      </c>
      <c r="M34" s="420">
        <f>DEFINITIVO!M78</f>
        <v>2</v>
      </c>
      <c r="N34" s="421">
        <f t="shared" si="0"/>
        <v>0.5</v>
      </c>
      <c r="O34" s="419">
        <f t="shared" si="1"/>
        <v>26</v>
      </c>
      <c r="P34" s="419" t="e">
        <f>IF(J34&lt;=#REF!,O34,0)</f>
        <v>#REF!</v>
      </c>
      <c r="Q34" s="419" t="e">
        <f>IF(#REF!&gt;=J34,K34,0)</f>
        <v>#REF!</v>
      </c>
      <c r="R34" s="419"/>
      <c r="S34" s="420"/>
      <c r="T34" s="371" t="str">
        <f>DEFINITIVO!T78</f>
        <v xml:space="preserve">VIGENCIA 2017 AUD FINANCIERA
</v>
      </c>
      <c r="U34" s="420">
        <f t="shared" si="2"/>
        <v>0</v>
      </c>
      <c r="V34" s="423">
        <f t="shared" ca="1" si="3"/>
        <v>1</v>
      </c>
      <c r="W34" s="420" t="str">
        <f t="shared" ca="1" si="5"/>
        <v>EN TERMINO</v>
      </c>
      <c r="X34" s="848" t="str">
        <f ca="1">IF(W34&amp;W35="CUMPLIDA","CUMPLIDA",IF(OR(W34="VENCIDA",W35="VENCIDA"),"VENCIDA",IF(U34+U35=4,"CUMPLIDA","EN TERMINO")))</f>
        <v>EN TERMINO</v>
      </c>
    </row>
    <row r="35" spans="1:24" s="438" customFormat="1" ht="132" customHeight="1">
      <c r="A35" s="923"/>
      <c r="B35" s="958"/>
      <c r="C35" s="923"/>
      <c r="D35" s="854"/>
      <c r="E35" s="854"/>
      <c r="F35" s="415" t="s">
        <v>1586</v>
      </c>
      <c r="G35" s="413" t="s">
        <v>1587</v>
      </c>
      <c r="H35" s="417">
        <v>26</v>
      </c>
      <c r="I35" s="443">
        <f>DEFINITIVO!I79</f>
        <v>43282</v>
      </c>
      <c r="J35" s="443">
        <f>DEFINITIVO!J79</f>
        <v>43646</v>
      </c>
      <c r="K35" s="419">
        <f t="shared" si="6"/>
        <v>52</v>
      </c>
      <c r="L35" s="428" t="s">
        <v>566</v>
      </c>
      <c r="M35" s="420">
        <f>DEFINITIVO!M79</f>
        <v>26</v>
      </c>
      <c r="N35" s="421">
        <f t="shared" si="0"/>
        <v>1</v>
      </c>
      <c r="O35" s="419">
        <f t="shared" si="1"/>
        <v>52</v>
      </c>
      <c r="P35" s="419" t="e">
        <f>IF(J35&lt;=#REF!,O35,0)</f>
        <v>#REF!</v>
      </c>
      <c r="Q35" s="419" t="e">
        <f>IF(#REF!&gt;=J35,K35,0)</f>
        <v>#REF!</v>
      </c>
      <c r="R35" s="419"/>
      <c r="S35" s="420"/>
      <c r="T35" s="371" t="str">
        <f>DEFINITIVO!T79</f>
        <v>VIGENCIA 2017 AUD FINANCIERA
Relación de los oficios  enviados 
06/09/2018 20183270356091 CDA DIAGNOSTICENTRO  S.A.S (RISARALDA) 02/10/2018 20183210619702, 
05/09/2018 20183270355071 CDA DEL VALLE 05/12/2018 Correo electrónico,
04/09/2018 20183270352221 TT DE ARMENIA 18/09/2018 20183210578742,
06/09/2018 20183270356361 CDA NARIÑO 10/16/2018 20183210647772,
06/09/2018 20183270356651 CDA POPAYAN 24/09/2018 20183210598742,
06/09/2018 20183270356251 CDA PALMIRA 10/02/2018, 20183210619082
04/09/2018 20183270352431 TT DE POPAYAN 22/09/218, 20183210594832
04/09/2018 2018327032641 TT DE SOGAMOSO 
06/09/2018 20183270356931 CDA  DE CALDAS 13/12/2018 20183210783832
06/09/2018 20183270356521 CDA TULUA 17/12/2018 20183210790952
06/09/2018 20183270356901 CDA  CUCUTA 02/10/2018 20183210618022
06/09/2018 20183270357581 Tt-  Central de transportes de SANTA MARTA 04/10/2018 20183210624272
04/09/2018 20153270352061 TT MANIZALES 18/09/2018 20183210579192
05/09/2018 20183270354901 TT DE PEREIRA 29/09/2018 20183210611152
05/09/2018 20183270354891 TT DE MEDELLIN 10/02/2018 20183210617902
05/09/2018 20183270354501 TT DE SAN GIL 22/09/2018 20183210594602
05/09/2018 20183270355331 TT DE BARRANQUILLA 29/09/2018 20183210611482
06/09/2018 20183270356011 TT BOGOTA 26/09/2018 20183210602962
05/09/2018 20183270354771 TT  DE VILLAVICENCIO 29/09/2018 20183210611022
05/09/2018 20183270354181 TT  DE PASTO 21/09/2018 Correo electrónico
06/09/2018 20183270357801 TT DE IPIALES 03/10/2018 Correo electrónico
05/09/2018 20183270355071 CENTRAL DE TRANSPORTES DE CALI - MI TERMINAL 02/10/2018 20183210618942</v>
      </c>
      <c r="U35" s="420">
        <f t="shared" si="2"/>
        <v>2</v>
      </c>
      <c r="V35" s="423">
        <f t="shared" ca="1" si="3"/>
        <v>1</v>
      </c>
      <c r="W35" s="420" t="str">
        <f t="shared" ca="1" si="5"/>
        <v>CUMPLIDA</v>
      </c>
      <c r="X35" s="848"/>
    </row>
    <row r="36" spans="1:24" s="438" customFormat="1" ht="141" customHeight="1">
      <c r="A36" s="849">
        <v>16</v>
      </c>
      <c r="B36" s="850" t="s">
        <v>1787</v>
      </c>
      <c r="C36" s="849" t="s">
        <v>360</v>
      </c>
      <c r="D36" s="854" t="s">
        <v>1588</v>
      </c>
      <c r="E36" s="850" t="s">
        <v>1589</v>
      </c>
      <c r="F36" s="415" t="s">
        <v>1590</v>
      </c>
      <c r="G36" s="413" t="s">
        <v>207</v>
      </c>
      <c r="H36" s="446">
        <v>1</v>
      </c>
      <c r="I36" s="443">
        <f>DEFINITIVO!I80</f>
        <v>43282</v>
      </c>
      <c r="J36" s="443">
        <f>DEFINITIVO!J80</f>
        <v>43404</v>
      </c>
      <c r="K36" s="419">
        <f t="shared" si="6"/>
        <v>17.428571428571427</v>
      </c>
      <c r="L36" s="428" t="s">
        <v>566</v>
      </c>
      <c r="M36" s="420">
        <f>DEFINITIVO!M80</f>
        <v>1</v>
      </c>
      <c r="N36" s="421">
        <f t="shared" si="0"/>
        <v>1</v>
      </c>
      <c r="O36" s="419">
        <f t="shared" si="1"/>
        <v>17.428571428571427</v>
      </c>
      <c r="P36" s="419" t="e">
        <f>IF(J36&lt;=#REF!,O36,0)</f>
        <v>#REF!</v>
      </c>
      <c r="Q36" s="419" t="e">
        <f>IF(#REF!&gt;=J36,K36,0)</f>
        <v>#REF!</v>
      </c>
      <c r="R36" s="419"/>
      <c r="S36" s="420"/>
      <c r="T36" s="371" t="str">
        <f>DEFINITIVO!T80</f>
        <v xml:space="preserve">VIGENCIA 2017 AUD FINANCIERA
Relación de los memorandos  enviados  el día 31 de octubre  a los diferentes grupos del Ministerio de Transporte
20183270169433, 20183270169353, 20183270169333, 20183270169413, 20183270169093, 20183270169053, 20183270169153, 20183270169203, 20183270169043, 20183270169013, 20183270168903, 20183270169123, 20183270168853. </v>
      </c>
      <c r="U36" s="420">
        <f t="shared" si="2"/>
        <v>2</v>
      </c>
      <c r="V36" s="423">
        <f t="shared" ca="1" si="3"/>
        <v>0</v>
      </c>
      <c r="W36" s="420" t="str">
        <f t="shared" ca="1" si="5"/>
        <v>CUMPLIDA</v>
      </c>
      <c r="X36" s="848" t="str">
        <f ca="1">IF(W36&amp;W37="CUMPLIDA","CUMPLIDA",IF(OR(W36="VENCIDA",W37="VENCIDA"),"VENCIDA",IF(U36+U37=4,"CUMPLIDA","EN TERMINO")))</f>
        <v>EN TERMINO</v>
      </c>
    </row>
    <row r="37" spans="1:24" s="440" customFormat="1" ht="141" customHeight="1">
      <c r="A37" s="849"/>
      <c r="B37" s="850"/>
      <c r="C37" s="849"/>
      <c r="D37" s="854"/>
      <c r="E37" s="850"/>
      <c r="F37" s="454" t="s">
        <v>1591</v>
      </c>
      <c r="G37" s="455" t="s">
        <v>1592</v>
      </c>
      <c r="H37" s="456">
        <v>1</v>
      </c>
      <c r="I37" s="443">
        <f>DEFINITIVO!I81</f>
        <v>43435</v>
      </c>
      <c r="J37" s="443">
        <f>DEFINITIVO!J81</f>
        <v>43524</v>
      </c>
      <c r="K37" s="419">
        <f t="shared" si="6"/>
        <v>12.714285714285714</v>
      </c>
      <c r="L37" s="428" t="s">
        <v>566</v>
      </c>
      <c r="M37" s="420">
        <f>DEFINITIVO!M81</f>
        <v>0</v>
      </c>
      <c r="N37" s="421">
        <f t="shared" si="0"/>
        <v>0</v>
      </c>
      <c r="O37" s="419">
        <f t="shared" si="1"/>
        <v>0</v>
      </c>
      <c r="P37" s="419" t="e">
        <f>IF(J37&lt;=#REF!,O37,0)</f>
        <v>#REF!</v>
      </c>
      <c r="Q37" s="419" t="e">
        <f>IF(#REF!&gt;=J37,K37,0)</f>
        <v>#REF!</v>
      </c>
      <c r="R37" s="457"/>
      <c r="S37" s="458"/>
      <c r="T37" s="371" t="str">
        <f>DEFINITIVO!T81</f>
        <v>VIGENCIA 2017 AUD FINANCIERA</v>
      </c>
      <c r="U37" s="420">
        <f t="shared" si="2"/>
        <v>0</v>
      </c>
      <c r="V37" s="423">
        <f t="shared" ca="1" si="3"/>
        <v>1</v>
      </c>
      <c r="W37" s="420" t="str">
        <f t="shared" ca="1" si="5"/>
        <v>EN TERMINO</v>
      </c>
      <c r="X37" s="848"/>
    </row>
    <row r="38" spans="1:24" s="440" customFormat="1" ht="193.5" customHeight="1">
      <c r="A38" s="849">
        <v>17</v>
      </c>
      <c r="B38" s="850" t="s">
        <v>1788</v>
      </c>
      <c r="C38" s="849" t="s">
        <v>360</v>
      </c>
      <c r="D38" s="850" t="s">
        <v>1593</v>
      </c>
      <c r="E38" s="850" t="s">
        <v>1594</v>
      </c>
      <c r="F38" s="454" t="s">
        <v>1595</v>
      </c>
      <c r="G38" s="455" t="s">
        <v>207</v>
      </c>
      <c r="H38" s="456">
        <v>1</v>
      </c>
      <c r="I38" s="443">
        <f>DEFINITIVO!I82</f>
        <v>43282</v>
      </c>
      <c r="J38" s="443">
        <f>DEFINITIVO!J82</f>
        <v>43465</v>
      </c>
      <c r="K38" s="419">
        <f t="shared" si="6"/>
        <v>26.142857142857142</v>
      </c>
      <c r="L38" s="428" t="s">
        <v>566</v>
      </c>
      <c r="M38" s="420">
        <f>DEFINITIVO!M82</f>
        <v>1</v>
      </c>
      <c r="N38" s="421">
        <f t="shared" si="0"/>
        <v>1</v>
      </c>
      <c r="O38" s="419">
        <f t="shared" si="1"/>
        <v>26.142857142857142</v>
      </c>
      <c r="P38" s="419" t="e">
        <f>IF(J38&lt;=#REF!,O38,0)</f>
        <v>#REF!</v>
      </c>
      <c r="Q38" s="419" t="e">
        <f>IF(#REF!&gt;=J38,K38,0)</f>
        <v>#REF!</v>
      </c>
      <c r="R38" s="457"/>
      <c r="S38" s="458"/>
      <c r="T38" s="371" t="str">
        <f>DEFINITIVO!T82</f>
        <v>VIGENCIA 2017 AUD FINANCIERA
Se requirión con 20183270191183 al Grupo de  Contratos para que en los contratos donde se celebren convenios se incluya una cláusula que obligue a la entidad receptora de los recursos a que presente un informe trimestral</v>
      </c>
      <c r="U38" s="420">
        <f t="shared" si="2"/>
        <v>2</v>
      </c>
      <c r="V38" s="423">
        <f t="shared" ca="1" si="3"/>
        <v>0</v>
      </c>
      <c r="W38" s="420" t="str">
        <f t="shared" ca="1" si="5"/>
        <v>CUMPLIDA</v>
      </c>
      <c r="X38" s="848" t="str">
        <f ca="1">IF(W38&amp;W39&amp;W40="CUMPLIDA","CUMPLIDA",IF(OR(W38="VENCIDA",W39="VENCIDA",W40="VENCIDA"),"VENCIDA",IF(U38+U39+U40=6,"CUMPLIDA","EN TERMINO")))</f>
        <v>CUMPLIDA</v>
      </c>
    </row>
    <row r="39" spans="1:24" s="440" customFormat="1" ht="66.75" customHeight="1">
      <c r="A39" s="849"/>
      <c r="B39" s="850"/>
      <c r="C39" s="849"/>
      <c r="D39" s="850"/>
      <c r="E39" s="850"/>
      <c r="F39" s="454" t="s">
        <v>1596</v>
      </c>
      <c r="G39" s="455" t="s">
        <v>948</v>
      </c>
      <c r="H39" s="456">
        <v>4</v>
      </c>
      <c r="I39" s="443">
        <f>DEFINITIVO!I83</f>
        <v>43282</v>
      </c>
      <c r="J39" s="443">
        <f>DEFINITIVO!J83</f>
        <v>43646</v>
      </c>
      <c r="K39" s="419">
        <f t="shared" si="6"/>
        <v>52</v>
      </c>
      <c r="L39" s="428" t="s">
        <v>1597</v>
      </c>
      <c r="M39" s="420">
        <f>DEFINITIVO!M83</f>
        <v>4</v>
      </c>
      <c r="N39" s="421">
        <f t="shared" si="0"/>
        <v>1</v>
      </c>
      <c r="O39" s="419">
        <f t="shared" si="1"/>
        <v>52</v>
      </c>
      <c r="P39" s="419" t="e">
        <f>IF(J39&lt;=#REF!,O39,0)</f>
        <v>#REF!</v>
      </c>
      <c r="Q39" s="419" t="e">
        <f>IF(#REF!&gt;=J39,K39,0)</f>
        <v>#REF!</v>
      </c>
      <c r="R39" s="457"/>
      <c r="S39" s="458"/>
      <c r="T39" s="371" t="str">
        <f>DEFINITIVO!T83</f>
        <v>VIGENCIA 2017 AUD FINANCIERA
Informes de legalización de los recursos con el convenio 216139  con  FONADE, por valor de $375 millones.
Oficios 20173210749882 -FONADE Ejecución, 20173210813472 -FONADE Ejecución, 20183210053992 -Of. FONADE, 20183210587702 -FONADE Devol.recursos.</v>
      </c>
      <c r="U39" s="420">
        <f t="shared" si="2"/>
        <v>2</v>
      </c>
      <c r="V39" s="423">
        <f t="shared" ca="1" si="3"/>
        <v>1</v>
      </c>
      <c r="W39" s="420" t="str">
        <f t="shared" ca="1" si="5"/>
        <v>CUMPLIDA</v>
      </c>
      <c r="X39" s="848"/>
    </row>
    <row r="40" spans="1:24" s="440" customFormat="1" ht="67.5" customHeight="1">
      <c r="A40" s="849"/>
      <c r="B40" s="850"/>
      <c r="C40" s="849"/>
      <c r="D40" s="850"/>
      <c r="E40" s="850"/>
      <c r="F40" s="454" t="s">
        <v>1598</v>
      </c>
      <c r="G40" s="455" t="s">
        <v>1536</v>
      </c>
      <c r="H40" s="459">
        <v>1</v>
      </c>
      <c r="I40" s="443">
        <f>DEFINITIVO!I84</f>
        <v>43282</v>
      </c>
      <c r="J40" s="443">
        <f>DEFINITIVO!J84</f>
        <v>43646</v>
      </c>
      <c r="K40" s="419">
        <f t="shared" si="6"/>
        <v>52</v>
      </c>
      <c r="L40" s="428" t="s">
        <v>566</v>
      </c>
      <c r="M40" s="420">
        <f>DEFINITIVO!M84</f>
        <v>1</v>
      </c>
      <c r="N40" s="421">
        <f t="shared" si="0"/>
        <v>1</v>
      </c>
      <c r="O40" s="419">
        <f t="shared" si="1"/>
        <v>52</v>
      </c>
      <c r="P40" s="419" t="e">
        <f>IF(J40&lt;=#REF!,O40,0)</f>
        <v>#REF!</v>
      </c>
      <c r="Q40" s="419" t="e">
        <f>IF(#REF!&gt;=J40,K40,0)</f>
        <v>#REF!</v>
      </c>
      <c r="R40" s="457"/>
      <c r="S40" s="458"/>
      <c r="T40" s="371" t="str">
        <f>DEFINITIVO!T84</f>
        <v>VIGENCIA 2017 AUD FINANCIERA
Se realizaron los registros contables correspondientes,
ER009 -Manual</v>
      </c>
      <c r="U40" s="420">
        <f t="shared" si="2"/>
        <v>2</v>
      </c>
      <c r="V40" s="423">
        <f t="shared" ca="1" si="3"/>
        <v>1</v>
      </c>
      <c r="W40" s="420" t="str">
        <f t="shared" ca="1" si="5"/>
        <v>CUMPLIDA</v>
      </c>
      <c r="X40" s="848"/>
    </row>
    <row r="41" spans="1:24" s="440" customFormat="1" ht="123" customHeight="1">
      <c r="A41" s="849">
        <v>18</v>
      </c>
      <c r="B41" s="850" t="s">
        <v>1789</v>
      </c>
      <c r="C41" s="849" t="s">
        <v>360</v>
      </c>
      <c r="D41" s="850" t="s">
        <v>1599</v>
      </c>
      <c r="E41" s="454" t="s">
        <v>1600</v>
      </c>
      <c r="F41" s="454" t="s">
        <v>1601</v>
      </c>
      <c r="G41" s="455" t="s">
        <v>448</v>
      </c>
      <c r="H41" s="456">
        <v>2</v>
      </c>
      <c r="I41" s="443">
        <f>DEFINITIVO!I85</f>
        <v>43282</v>
      </c>
      <c r="J41" s="443">
        <f>DEFINITIVO!J85</f>
        <v>43465</v>
      </c>
      <c r="K41" s="419">
        <f t="shared" si="6"/>
        <v>26.142857142857142</v>
      </c>
      <c r="L41" s="458" t="s">
        <v>1602</v>
      </c>
      <c r="M41" s="420">
        <f>DEFINITIVO!M85</f>
        <v>2</v>
      </c>
      <c r="N41" s="421">
        <f t="shared" si="0"/>
        <v>1</v>
      </c>
      <c r="O41" s="419">
        <f t="shared" si="1"/>
        <v>26.142857142857142</v>
      </c>
      <c r="P41" s="419" t="e">
        <f>IF(J41&lt;=#REF!,O41,0)</f>
        <v>#REF!</v>
      </c>
      <c r="Q41" s="419" t="e">
        <f>IF(#REF!&gt;=J41,K41,0)</f>
        <v>#REF!</v>
      </c>
      <c r="R41" s="457"/>
      <c r="S41" s="458"/>
      <c r="T41" s="371" t="str">
        <f>DEFINITIVO!T85</f>
        <v xml:space="preserve">VIGENCIA 2017 AUD FINANCIERA
Mediante oficio No. 20183250448541 del 31/10/2018, se solicitó a la ORIP de Armenia aclarar el folio de matricula de los locales que existian en la terminal de Transporte de Armenia
COPIA DE LA RESOLUCION NO. 003205 DEL 31/07/2018. oficio No. 20183250448541 del 31/10/2018
 1) Con oficio No. 20183250514191 del 17/12/2018 se solicita concepto a la ORIP de Armenia sobre la situación real del local que tiene este Ministerio en el Edificio terminal de Transporte, teniendo en cuenta que el oficio incial no se remitió. 
2) No se envió Oficio de ofrecer a titulo de venta a CISA los derechos de coopropiedad, debido que mediante Resolución N° 002147 de fecha 30 de junio de 2011, el MT transfierio el inmueble en cumplimiento a lo establecido en el artículo 26 de la Ley 1420 de 2010. 2) Con oficio 20133210168122 CENTRAL DE INVERSIONES S.A. – CISA, presentó a este Ministerio con el oficio radicado No 20133210168122, solicitud de Revocatoria Directa de la resolución 002147 de 30 de junio de 2011, bajo el argumento de la no existencia física de la oficina 332 la cual fue demolida consecuencia del terremoto de 1999, y por tanto no cumple con los parámetros jurídicos para la respectiva comercialización, como es el contrato de compraventa. 3) el Ministerio de transporte procedió con la resolución No 0000647 de fecha 18 de marzo de 2014 a revocar la resolución 002147 de 2011, acto administrativo registrado y anotado el día 29 de agosto de 2014. </v>
      </c>
      <c r="U41" s="420">
        <f t="shared" si="2"/>
        <v>2</v>
      </c>
      <c r="V41" s="423">
        <f t="shared" ca="1" si="3"/>
        <v>0</v>
      </c>
      <c r="W41" s="420" t="str">
        <f t="shared" ca="1" si="5"/>
        <v>CUMPLIDA</v>
      </c>
      <c r="X41" s="855" t="str">
        <f ca="1">IF(W41&amp;W42&amp;W43&amp;W44="CUMPLIDA","CUMPLIDA",IF(OR(W41="VENCIDA",W42="VENCIDA",W43="VENCIDA",W44="VENCIDA"),"VENCIDA",IF(U41+U42+U43+U44=8,"CUMPLIDA","EN TERMINO")))</f>
        <v>EN TERMINO</v>
      </c>
    </row>
    <row r="42" spans="1:24" s="440" customFormat="1" ht="114.75" customHeight="1">
      <c r="A42" s="849"/>
      <c r="B42" s="850"/>
      <c r="C42" s="849"/>
      <c r="D42" s="850"/>
      <c r="E42" s="454" t="s">
        <v>1603</v>
      </c>
      <c r="F42" s="454" t="s">
        <v>1604</v>
      </c>
      <c r="G42" s="455" t="s">
        <v>1560</v>
      </c>
      <c r="H42" s="456">
        <v>1</v>
      </c>
      <c r="I42" s="443">
        <f>DEFINITIVO!I86</f>
        <v>43282</v>
      </c>
      <c r="J42" s="443">
        <f>DEFINITIVO!J86</f>
        <v>43646</v>
      </c>
      <c r="K42" s="419">
        <f t="shared" si="6"/>
        <v>52</v>
      </c>
      <c r="L42" s="458" t="s">
        <v>1602</v>
      </c>
      <c r="M42" s="420">
        <f>DEFINITIVO!M86</f>
        <v>0</v>
      </c>
      <c r="N42" s="421">
        <f t="shared" si="0"/>
        <v>0</v>
      </c>
      <c r="O42" s="419">
        <f t="shared" si="1"/>
        <v>0</v>
      </c>
      <c r="P42" s="419" t="e">
        <f>IF(J42&lt;=#REF!,O42,0)</f>
        <v>#REF!</v>
      </c>
      <c r="Q42" s="419" t="e">
        <f>IF(#REF!&gt;=J42,K42,0)</f>
        <v>#REF!</v>
      </c>
      <c r="R42" s="457"/>
      <c r="S42" s="458"/>
      <c r="T42" s="371" t="str">
        <f>DEFINITIVO!T86</f>
        <v>VIGENCIA 2017 AUD FINANCIERA</v>
      </c>
      <c r="U42" s="420">
        <f t="shared" si="2"/>
        <v>0</v>
      </c>
      <c r="V42" s="423">
        <f t="shared" ca="1" si="3"/>
        <v>1</v>
      </c>
      <c r="W42" s="420" t="str">
        <f t="shared" ca="1" si="5"/>
        <v>EN TERMINO</v>
      </c>
      <c r="X42" s="856"/>
    </row>
    <row r="43" spans="1:24" s="440" customFormat="1" ht="161.25" customHeight="1">
      <c r="A43" s="849"/>
      <c r="B43" s="850"/>
      <c r="C43" s="849"/>
      <c r="D43" s="850"/>
      <c r="E43" s="454" t="s">
        <v>1605</v>
      </c>
      <c r="F43" s="454" t="s">
        <v>1606</v>
      </c>
      <c r="G43" s="455" t="s">
        <v>1607</v>
      </c>
      <c r="H43" s="456">
        <v>5</v>
      </c>
      <c r="I43" s="443">
        <f>DEFINITIVO!I87</f>
        <v>43282</v>
      </c>
      <c r="J43" s="443">
        <f>DEFINITIVO!J87</f>
        <v>43646</v>
      </c>
      <c r="K43" s="419">
        <f t="shared" si="6"/>
        <v>52</v>
      </c>
      <c r="L43" s="458" t="s">
        <v>1602</v>
      </c>
      <c r="M43" s="420">
        <f>DEFINITIVO!M87</f>
        <v>0</v>
      </c>
      <c r="N43" s="421">
        <f t="shared" si="0"/>
        <v>0</v>
      </c>
      <c r="O43" s="419">
        <f t="shared" si="1"/>
        <v>0</v>
      </c>
      <c r="P43" s="419" t="e">
        <f>IF(J43&lt;=#REF!,O43,0)</f>
        <v>#REF!</v>
      </c>
      <c r="Q43" s="419" t="e">
        <f>IF(#REF!&gt;=J43,K43,0)</f>
        <v>#REF!</v>
      </c>
      <c r="R43" s="457"/>
      <c r="S43" s="458"/>
      <c r="T43" s="371" t="str">
        <f>DEFINITIVO!T87</f>
        <v>VIGENCIA 2017 AUD FINANCIERA</v>
      </c>
      <c r="U43" s="420">
        <f t="shared" si="2"/>
        <v>0</v>
      </c>
      <c r="V43" s="423">
        <f t="shared" ca="1" si="3"/>
        <v>1</v>
      </c>
      <c r="W43" s="420" t="str">
        <f t="shared" ca="1" si="5"/>
        <v>EN TERMINO</v>
      </c>
      <c r="X43" s="856"/>
    </row>
    <row r="44" spans="1:24" s="440" customFormat="1" ht="120" customHeight="1">
      <c r="A44" s="849"/>
      <c r="B44" s="850"/>
      <c r="C44" s="849"/>
      <c r="D44" s="850"/>
      <c r="E44" s="454" t="s">
        <v>1608</v>
      </c>
      <c r="F44" s="454" t="s">
        <v>1609</v>
      </c>
      <c r="G44" s="455" t="s">
        <v>1610</v>
      </c>
      <c r="H44" s="456">
        <v>1</v>
      </c>
      <c r="I44" s="443">
        <f>DEFINITIVO!I88</f>
        <v>43282</v>
      </c>
      <c r="J44" s="443">
        <f>DEFINITIVO!J88</f>
        <v>43404</v>
      </c>
      <c r="K44" s="419">
        <f t="shared" si="6"/>
        <v>17.428571428571427</v>
      </c>
      <c r="L44" s="458" t="s">
        <v>1602</v>
      </c>
      <c r="M44" s="420">
        <f>DEFINITIVO!M88</f>
        <v>1</v>
      </c>
      <c r="N44" s="421">
        <f t="shared" si="0"/>
        <v>1</v>
      </c>
      <c r="O44" s="419">
        <f t="shared" si="1"/>
        <v>17.428571428571427</v>
      </c>
      <c r="P44" s="419" t="e">
        <f>IF(J44&lt;=#REF!,O44,0)</f>
        <v>#REF!</v>
      </c>
      <c r="Q44" s="419" t="e">
        <f>IF(#REF!&gt;=J44,K44,0)</f>
        <v>#REF!</v>
      </c>
      <c r="R44" s="457"/>
      <c r="S44" s="458"/>
      <c r="T44" s="371" t="str">
        <f>DEFINITIVO!T88</f>
        <v>VIGENCIA 2017 AUD FINANCIERA
Se suscribió  acuerdo de servicio de fecha 30/08/2018, con la Superintendencia de Notariado y Registro, para tener acceso a la ventanilla única de registro – VUR, con el fin de consultar todos los bienes inmuebles que figuran a nombre de los Ferrocarriles Nacionales, Consejo Administrativo de los Ferrocarriles Nacionales, Ferrovías, Empresa Puertos de Colombia, Foncolpúertos, Fondo Vial Nacional, Caminos Vecina, Inmuebles Nacionales, entre otros.</v>
      </c>
      <c r="U44" s="420">
        <f t="shared" si="2"/>
        <v>2</v>
      </c>
      <c r="V44" s="423">
        <f t="shared" ca="1" si="3"/>
        <v>0</v>
      </c>
      <c r="W44" s="420" t="str">
        <f t="shared" ca="1" si="5"/>
        <v>CUMPLIDA</v>
      </c>
      <c r="X44" s="857"/>
    </row>
    <row r="45" spans="1:24" s="440" customFormat="1" ht="132.75" customHeight="1">
      <c r="A45" s="849">
        <v>19</v>
      </c>
      <c r="B45" s="850" t="s">
        <v>1790</v>
      </c>
      <c r="C45" s="849" t="s">
        <v>360</v>
      </c>
      <c r="D45" s="850" t="s">
        <v>1611</v>
      </c>
      <c r="E45" s="850" t="s">
        <v>1612</v>
      </c>
      <c r="F45" s="454" t="s">
        <v>1613</v>
      </c>
      <c r="G45" s="455" t="s">
        <v>1607</v>
      </c>
      <c r="H45" s="456">
        <v>5</v>
      </c>
      <c r="I45" s="443">
        <f>DEFINITIVO!I89</f>
        <v>43282</v>
      </c>
      <c r="J45" s="443">
        <f>DEFINITIVO!J89</f>
        <v>43646</v>
      </c>
      <c r="K45" s="419">
        <f t="shared" si="6"/>
        <v>52</v>
      </c>
      <c r="L45" s="458" t="s">
        <v>1602</v>
      </c>
      <c r="M45" s="420">
        <f>DEFINITIVO!M89</f>
        <v>0.5</v>
      </c>
      <c r="N45" s="421">
        <f t="shared" si="0"/>
        <v>0.1</v>
      </c>
      <c r="O45" s="419">
        <f t="shared" si="1"/>
        <v>5.2</v>
      </c>
      <c r="P45" s="419" t="e">
        <f>IF(J45&lt;=#REF!,O45,0)</f>
        <v>#REF!</v>
      </c>
      <c r="Q45" s="419" t="e">
        <f>IF(#REF!&gt;=J45,K45,0)</f>
        <v>#REF!</v>
      </c>
      <c r="R45" s="457"/>
      <c r="S45" s="458"/>
      <c r="T45" s="371" t="str">
        <f>DEFINITIVO!T89</f>
        <v xml:space="preserve">VIGENCIA 2017 AUD FINANCIERA
Mediante memora No.20183250151123 del 01/10/2018, se le informa al Coordiandor de Contabilidad que una vez analizados los predios localizados en el Municipio de Armenia – Quindío, con folios de matrículas inmobiliarias Nos.  280-79387, 280-78325, 280-78543, 280-78029, 280-78028, 280-79087, 280-78027, 280-78326, 280-77456, 280-78224,  280-78030,  280-78033, 280-77414,  280-78319, 280-78320 y 280-78318, se puede observar que estos fueron englobados a través de la escritura número 6.154 de fecha 19 de diciembre de 1996 y entregados al INSTITUTO NACIONAL VIAS – INVIAS, como consta en el Folio de Matrícula 280-118943, del cual anexo.
Con memorando 20183270160553 del 17/10/2018 Contabiladd aclara  depuración de bienes </v>
      </c>
      <c r="U45" s="420">
        <f t="shared" si="2"/>
        <v>0</v>
      </c>
      <c r="V45" s="423">
        <f t="shared" ca="1" si="3"/>
        <v>1</v>
      </c>
      <c r="W45" s="420" t="str">
        <f t="shared" ca="1" si="5"/>
        <v>EN TERMINO</v>
      </c>
      <c r="X45" s="848" t="str">
        <f ca="1">IF(W45&amp;W46="CUMPLIDA","CUMPLIDA",IF(OR(W45="VENCIDA",W46="VENCIDA"),"VENCIDA",IF(U45+U46=4,"CUMPLIDA","EN TERMINO")))</f>
        <v>EN TERMINO</v>
      </c>
    </row>
    <row r="46" spans="1:24" s="440" customFormat="1" ht="144" customHeight="1">
      <c r="A46" s="849"/>
      <c r="B46" s="850"/>
      <c r="C46" s="849"/>
      <c r="D46" s="850"/>
      <c r="E46" s="850"/>
      <c r="F46" s="454" t="s">
        <v>1609</v>
      </c>
      <c r="G46" s="455" t="s">
        <v>1610</v>
      </c>
      <c r="H46" s="456">
        <v>1</v>
      </c>
      <c r="I46" s="443">
        <f>DEFINITIVO!I90</f>
        <v>43282</v>
      </c>
      <c r="J46" s="443">
        <f>DEFINITIVO!J90</f>
        <v>43404</v>
      </c>
      <c r="K46" s="419">
        <f t="shared" si="6"/>
        <v>17.428571428571427</v>
      </c>
      <c r="L46" s="458" t="s">
        <v>1602</v>
      </c>
      <c r="M46" s="420">
        <f>DEFINITIVO!M90</f>
        <v>1</v>
      </c>
      <c r="N46" s="421">
        <f t="shared" si="0"/>
        <v>1</v>
      </c>
      <c r="O46" s="419">
        <f t="shared" si="1"/>
        <v>17.428571428571427</v>
      </c>
      <c r="P46" s="419" t="e">
        <f>IF(J46&lt;=#REF!,O46,0)</f>
        <v>#REF!</v>
      </c>
      <c r="Q46" s="419" t="e">
        <f>IF(#REF!&gt;=J46,K46,0)</f>
        <v>#REF!</v>
      </c>
      <c r="R46" s="457"/>
      <c r="S46" s="458"/>
      <c r="T46" s="371" t="str">
        <f>DEFINITIVO!T90</f>
        <v>VIGENCIA 2017 AUD FINANCIERA
Se suscribió  acuerdo de servicio de fecha 30/08/2018, con la Superintendencia de Notariado y Registro, para tener acceso a la ventanilla única de registro – VUR, con el fin de consultar todos los bienes inmuebles que figuran a nombre de los Ferrocarriles Nacionales, Consejo Administrativo de los Ferrocarriles Nacionales, Ferrovías, Empresa Puertos de Colombia, Foncolpúertos, Fondo Vial Nacional, Caminos Vecina, Inmuebles Nacionales, entre otros.</v>
      </c>
      <c r="U46" s="420">
        <f t="shared" si="2"/>
        <v>2</v>
      </c>
      <c r="V46" s="423">
        <f t="shared" ca="1" si="3"/>
        <v>0</v>
      </c>
      <c r="W46" s="420" t="str">
        <f t="shared" ca="1" si="5"/>
        <v>CUMPLIDA</v>
      </c>
      <c r="X46" s="848"/>
    </row>
    <row r="47" spans="1:24" s="440" customFormat="1" ht="360" customHeight="1">
      <c r="A47" s="455">
        <v>20</v>
      </c>
      <c r="B47" s="454" t="s">
        <v>1791</v>
      </c>
      <c r="C47" s="413" t="s">
        <v>360</v>
      </c>
      <c r="D47" s="415" t="s">
        <v>1614</v>
      </c>
      <c r="E47" s="415" t="s">
        <v>1615</v>
      </c>
      <c r="F47" s="415" t="s">
        <v>1616</v>
      </c>
      <c r="G47" s="413" t="s">
        <v>236</v>
      </c>
      <c r="H47" s="417">
        <v>1</v>
      </c>
      <c r="I47" s="443">
        <f>DEFINITIVO!I91</f>
        <v>43282</v>
      </c>
      <c r="J47" s="443">
        <f>DEFINITIVO!J91</f>
        <v>43465</v>
      </c>
      <c r="K47" s="419">
        <f t="shared" si="6"/>
        <v>26.142857142857142</v>
      </c>
      <c r="L47" s="458" t="s">
        <v>1617</v>
      </c>
      <c r="M47" s="420">
        <f>DEFINITIVO!M91</f>
        <v>1</v>
      </c>
      <c r="N47" s="421">
        <f t="shared" si="0"/>
        <v>1</v>
      </c>
      <c r="O47" s="419">
        <f t="shared" si="1"/>
        <v>26.142857142857142</v>
      </c>
      <c r="P47" s="419" t="e">
        <f>IF(J47&lt;=#REF!,O47,0)</f>
        <v>#REF!</v>
      </c>
      <c r="Q47" s="419" t="e">
        <f>IF(#REF!&gt;=J47,K47,0)</f>
        <v>#REF!</v>
      </c>
      <c r="R47" s="457"/>
      <c r="S47" s="458"/>
      <c r="T47" s="371" t="str">
        <f>DEFINITIVO!T91</f>
        <v>VIGENCIA 2017 AUD FINANCIERA
Después de efectuadas las conciliaciones de saldos  entre el Grupo de Contabilidad y el grupo de Inventarios y Suministros de las diferentes subcuentas contables que afectan los bienes muebles del Ministerio, se determinaron las diferencias reales;   Se incorporaron sobrantes por valor de $ 20.205.353,15   y las que no se pudieron identificar por valor de $6.172.314,31 se procedió a llevar al Subcomité Financiero y de Inversiones,  posteriormente se llevó al Comité Institucional de  Gestión y desempeño.  Autorizaron la baja en cuentas  quedando plasmada en la resolución 003205 de julio 31 de 2018,  con la cual se soportaron los  registros contables de baja en cuentas</v>
      </c>
      <c r="U47" s="420">
        <f t="shared" si="2"/>
        <v>2</v>
      </c>
      <c r="V47" s="423">
        <f t="shared" ca="1" si="3"/>
        <v>0</v>
      </c>
      <c r="W47" s="420" t="str">
        <f t="shared" ca="1" si="5"/>
        <v>CUMPLIDA</v>
      </c>
      <c r="X47" s="420" t="str">
        <f ca="1">IF(W47="CUMPLIDA","CUMPLIDA",IF(W47="EN TERMINO","EN TERMINO","VENCIDA"))</f>
        <v>CUMPLIDA</v>
      </c>
    </row>
    <row r="48" spans="1:24" s="440" customFormat="1" ht="244.5" customHeight="1">
      <c r="A48" s="455">
        <v>21</v>
      </c>
      <c r="B48" s="454" t="s">
        <v>1792</v>
      </c>
      <c r="C48" s="413" t="s">
        <v>1508</v>
      </c>
      <c r="D48" s="454" t="s">
        <v>1618</v>
      </c>
      <c r="E48" s="454" t="s">
        <v>1619</v>
      </c>
      <c r="F48" s="454" t="s">
        <v>1620</v>
      </c>
      <c r="G48" s="455" t="s">
        <v>1621</v>
      </c>
      <c r="H48" s="456">
        <v>4</v>
      </c>
      <c r="I48" s="443">
        <f>DEFINITIVO!I92</f>
        <v>43282</v>
      </c>
      <c r="J48" s="443">
        <f>DEFINITIVO!J92</f>
        <v>43646</v>
      </c>
      <c r="K48" s="419">
        <f t="shared" si="6"/>
        <v>52</v>
      </c>
      <c r="L48" s="458" t="s">
        <v>1622</v>
      </c>
      <c r="M48" s="420">
        <f>DEFINITIVO!M92</f>
        <v>2</v>
      </c>
      <c r="N48" s="421">
        <f t="shared" si="0"/>
        <v>0.5</v>
      </c>
      <c r="O48" s="419">
        <f t="shared" si="1"/>
        <v>26</v>
      </c>
      <c r="P48" s="419" t="e">
        <f>IF(J48&lt;=#REF!,O48,0)</f>
        <v>#REF!</v>
      </c>
      <c r="Q48" s="419" t="e">
        <f>IF(#REF!&gt;=J48,K48,0)</f>
        <v>#REF!</v>
      </c>
      <c r="R48" s="457"/>
      <c r="S48" s="458"/>
      <c r="T48" s="371" t="str">
        <f>DEFINITIVO!T92</f>
        <v>VIGENCIA 2017 AUD FINANCIERA</v>
      </c>
      <c r="U48" s="420">
        <f t="shared" si="2"/>
        <v>0</v>
      </c>
      <c r="V48" s="423">
        <f t="shared" ca="1" si="3"/>
        <v>1</v>
      </c>
      <c r="W48" s="420" t="str">
        <f t="shared" ca="1" si="5"/>
        <v>EN TERMINO</v>
      </c>
      <c r="X48" s="420" t="str">
        <f ca="1">IF(W48="CUMPLIDA","CUMPLIDA",IF(W48="EN TERMINO","EN TERMINO","VENCIDA"))</f>
        <v>EN TERMINO</v>
      </c>
    </row>
    <row r="49" spans="1:24" s="440" customFormat="1" ht="192" customHeight="1">
      <c r="A49" s="851">
        <v>22</v>
      </c>
      <c r="B49" s="850" t="s">
        <v>1793</v>
      </c>
      <c r="C49" s="853" t="s">
        <v>360</v>
      </c>
      <c r="D49" s="850" t="s">
        <v>1593</v>
      </c>
      <c r="E49" s="850" t="s">
        <v>1594</v>
      </c>
      <c r="F49" s="454" t="s">
        <v>1595</v>
      </c>
      <c r="G49" s="455" t="s">
        <v>207</v>
      </c>
      <c r="H49" s="456">
        <v>1</v>
      </c>
      <c r="I49" s="443">
        <f>DEFINITIVO!I93</f>
        <v>43282</v>
      </c>
      <c r="J49" s="443">
        <f>DEFINITIVO!J93</f>
        <v>43465</v>
      </c>
      <c r="K49" s="419">
        <f t="shared" si="6"/>
        <v>26.142857142857142</v>
      </c>
      <c r="L49" s="428" t="s">
        <v>566</v>
      </c>
      <c r="M49" s="420">
        <f>DEFINITIVO!M93</f>
        <v>1</v>
      </c>
      <c r="N49" s="421">
        <f t="shared" si="0"/>
        <v>1</v>
      </c>
      <c r="O49" s="419">
        <f t="shared" si="1"/>
        <v>26.142857142857142</v>
      </c>
      <c r="P49" s="419" t="e">
        <f>IF(J49&lt;=#REF!,O49,0)</f>
        <v>#REF!</v>
      </c>
      <c r="Q49" s="419" t="e">
        <f>IF(#REF!&gt;=J49,K49,0)</f>
        <v>#REF!</v>
      </c>
      <c r="R49" s="457"/>
      <c r="S49" s="458"/>
      <c r="T49" s="371" t="str">
        <f>DEFINITIVO!T93</f>
        <v>VIGENCIA 2017 AUD FINANCIERA
Se requirió con 20183270191183 al Grupo de  Contratos para que en los contratos donde se celebren convenios se incluya una cláusula que obligue a la entidad receptora de los recursos a que presente un informe trimestral</v>
      </c>
      <c r="U49" s="420">
        <f t="shared" si="2"/>
        <v>2</v>
      </c>
      <c r="V49" s="423">
        <f t="shared" ca="1" si="3"/>
        <v>0</v>
      </c>
      <c r="W49" s="420" t="str">
        <f t="shared" ca="1" si="5"/>
        <v>CUMPLIDA</v>
      </c>
      <c r="X49" s="848" t="str">
        <f ca="1">IF(W49&amp;W50&amp;W51="CUMPLIDA","CUMPLIDA",IF(OR(W49="VENCIDA",W50="VENCIDA",W51="VENCIDA"),"VENCIDA",IF(U49+U50+U51=6,"CUMPLIDA","EN TERMINO")))</f>
        <v>EN TERMINO</v>
      </c>
    </row>
    <row r="50" spans="1:24" s="440" customFormat="1" ht="99" customHeight="1">
      <c r="A50" s="851"/>
      <c r="B50" s="850"/>
      <c r="C50" s="853"/>
      <c r="D50" s="850"/>
      <c r="E50" s="850"/>
      <c r="F50" s="454" t="s">
        <v>1596</v>
      </c>
      <c r="G50" s="455" t="s">
        <v>948</v>
      </c>
      <c r="H50" s="456">
        <v>4</v>
      </c>
      <c r="I50" s="443">
        <f>DEFINITIVO!I94</f>
        <v>43282</v>
      </c>
      <c r="J50" s="443">
        <f>DEFINITIVO!J94</f>
        <v>43646</v>
      </c>
      <c r="K50" s="419">
        <f t="shared" si="6"/>
        <v>52</v>
      </c>
      <c r="L50" s="428" t="s">
        <v>1623</v>
      </c>
      <c r="M50" s="420">
        <f>DEFINITIVO!M94</f>
        <v>2</v>
      </c>
      <c r="N50" s="421">
        <f t="shared" si="0"/>
        <v>0.5</v>
      </c>
      <c r="O50" s="419">
        <f t="shared" si="1"/>
        <v>26</v>
      </c>
      <c r="P50" s="419" t="e">
        <f>IF(J50&lt;=#REF!,O50,0)</f>
        <v>#REF!</v>
      </c>
      <c r="Q50" s="419" t="e">
        <f>IF(#REF!&gt;=J50,K50,0)</f>
        <v>#REF!</v>
      </c>
      <c r="R50" s="457"/>
      <c r="S50" s="458"/>
      <c r="T50" s="371" t="str">
        <f>DEFINITIVO!T94</f>
        <v xml:space="preserve">VIGENCIA 2017 AUD FINANCIERA
</v>
      </c>
      <c r="U50" s="420">
        <f t="shared" si="2"/>
        <v>0</v>
      </c>
      <c r="V50" s="423">
        <f t="shared" ca="1" si="3"/>
        <v>1</v>
      </c>
      <c r="W50" s="420" t="str">
        <f t="shared" ca="1" si="5"/>
        <v>EN TERMINO</v>
      </c>
      <c r="X50" s="848"/>
    </row>
    <row r="51" spans="1:24" s="440" customFormat="1" ht="137.25" customHeight="1">
      <c r="A51" s="851"/>
      <c r="B51" s="850"/>
      <c r="C51" s="853"/>
      <c r="D51" s="850"/>
      <c r="E51" s="850"/>
      <c r="F51" s="454" t="s">
        <v>1598</v>
      </c>
      <c r="G51" s="455" t="s">
        <v>1536</v>
      </c>
      <c r="H51" s="459">
        <v>1</v>
      </c>
      <c r="I51" s="443">
        <f>DEFINITIVO!I95</f>
        <v>43282</v>
      </c>
      <c r="J51" s="443">
        <f>DEFINITIVO!J95</f>
        <v>43646</v>
      </c>
      <c r="K51" s="419">
        <f t="shared" si="6"/>
        <v>52</v>
      </c>
      <c r="L51" s="428" t="s">
        <v>566</v>
      </c>
      <c r="M51" s="420">
        <f>DEFINITIVO!M95</f>
        <v>1</v>
      </c>
      <c r="N51" s="421">
        <f t="shared" si="0"/>
        <v>1</v>
      </c>
      <c r="O51" s="419">
        <f t="shared" si="1"/>
        <v>52</v>
      </c>
      <c r="P51" s="419" t="e">
        <f>IF(J51&lt;=#REF!,O51,0)</f>
        <v>#REF!</v>
      </c>
      <c r="Q51" s="419" t="e">
        <f>IF(#REF!&gt;=J51,K51,0)</f>
        <v>#REF!</v>
      </c>
      <c r="R51" s="457"/>
      <c r="S51" s="458"/>
      <c r="T51" s="371" t="str">
        <f>DEFINITIVO!T95</f>
        <v>VIGENCIA 2017 AUD FINANCIERA
Se hicieron los registros acorde con la información reportada por la misional</v>
      </c>
      <c r="U51" s="420">
        <f t="shared" si="2"/>
        <v>2</v>
      </c>
      <c r="V51" s="423">
        <f t="shared" ca="1" si="3"/>
        <v>1</v>
      </c>
      <c r="W51" s="420" t="str">
        <f t="shared" ca="1" si="5"/>
        <v>CUMPLIDA</v>
      </c>
      <c r="X51" s="848"/>
    </row>
    <row r="52" spans="1:24" s="440" customFormat="1" ht="189" customHeight="1">
      <c r="A52" s="849">
        <v>23</v>
      </c>
      <c r="B52" s="850" t="s">
        <v>1794</v>
      </c>
      <c r="C52" s="853" t="s">
        <v>360</v>
      </c>
      <c r="D52" s="850" t="s">
        <v>1593</v>
      </c>
      <c r="E52" s="850" t="s">
        <v>1594</v>
      </c>
      <c r="F52" s="454" t="s">
        <v>1595</v>
      </c>
      <c r="G52" s="455" t="s">
        <v>207</v>
      </c>
      <c r="H52" s="456">
        <v>1</v>
      </c>
      <c r="I52" s="443">
        <f>DEFINITIVO!I96</f>
        <v>43282</v>
      </c>
      <c r="J52" s="443">
        <f>DEFINITIVO!J96</f>
        <v>43465</v>
      </c>
      <c r="K52" s="419">
        <f t="shared" si="6"/>
        <v>26.142857142857142</v>
      </c>
      <c r="L52" s="428" t="s">
        <v>566</v>
      </c>
      <c r="M52" s="420">
        <f>DEFINITIVO!M96</f>
        <v>1</v>
      </c>
      <c r="N52" s="421">
        <f t="shared" si="0"/>
        <v>1</v>
      </c>
      <c r="O52" s="419">
        <f t="shared" si="1"/>
        <v>26.142857142857142</v>
      </c>
      <c r="P52" s="419" t="e">
        <f>IF(J52&lt;=#REF!,O52,0)</f>
        <v>#REF!</v>
      </c>
      <c r="Q52" s="419" t="e">
        <f>IF(#REF!&gt;=J52,K52,0)</f>
        <v>#REF!</v>
      </c>
      <c r="R52" s="457"/>
      <c r="S52" s="458"/>
      <c r="T52" s="371" t="str">
        <f>DEFINITIVO!T96</f>
        <v>VIGENCIA 2017 AUD FINANCIERA
Se requirión con 20183270191183 al Grupo de  Contratos para que en los contratos donde se celebren convenios se incluya una cláusula que obligue a la entidad receptora de los recursos a que presente un informe trimestral</v>
      </c>
      <c r="U52" s="420">
        <f t="shared" si="2"/>
        <v>2</v>
      </c>
      <c r="V52" s="423">
        <f t="shared" ca="1" si="3"/>
        <v>0</v>
      </c>
      <c r="W52" s="420" t="str">
        <f t="shared" ca="1" si="5"/>
        <v>CUMPLIDA</v>
      </c>
      <c r="X52" s="848" t="str">
        <f ca="1">IF(W52&amp;W53&amp;W54="CUMPLIDA","CUMPLIDA",IF(OR(W52="VENCIDA",W53="VENCIDA",W54="VENCIDA"),"VENCIDA",IF(U52+U53+U54=6,"CUMPLIDA","EN TERMINO")))</f>
        <v>EN TERMINO</v>
      </c>
    </row>
    <row r="53" spans="1:24" s="440" customFormat="1" ht="78" customHeight="1">
      <c r="A53" s="849"/>
      <c r="B53" s="850"/>
      <c r="C53" s="853"/>
      <c r="D53" s="850"/>
      <c r="E53" s="850"/>
      <c r="F53" s="454" t="s">
        <v>1596</v>
      </c>
      <c r="G53" s="455" t="s">
        <v>948</v>
      </c>
      <c r="H53" s="456">
        <v>4</v>
      </c>
      <c r="I53" s="443">
        <f>DEFINITIVO!I97</f>
        <v>43282</v>
      </c>
      <c r="J53" s="443">
        <f>DEFINITIVO!J97</f>
        <v>43646</v>
      </c>
      <c r="K53" s="419">
        <f t="shared" si="6"/>
        <v>52</v>
      </c>
      <c r="L53" s="428" t="s">
        <v>1222</v>
      </c>
      <c r="M53" s="420">
        <f>DEFINITIVO!M97</f>
        <v>2</v>
      </c>
      <c r="N53" s="421">
        <f t="shared" si="0"/>
        <v>0.5</v>
      </c>
      <c r="O53" s="419">
        <f t="shared" si="1"/>
        <v>26</v>
      </c>
      <c r="P53" s="419" t="e">
        <f>IF(J53&lt;=#REF!,O53,0)</f>
        <v>#REF!</v>
      </c>
      <c r="Q53" s="419" t="e">
        <f>IF(#REF!&gt;=J53,K53,0)</f>
        <v>#REF!</v>
      </c>
      <c r="R53" s="457"/>
      <c r="S53" s="458"/>
      <c r="T53" s="371" t="str">
        <f>DEFINITIVO!T97</f>
        <v xml:space="preserve">VIGENCIA 2017 AUD FINANCIERA
</v>
      </c>
      <c r="U53" s="420">
        <f t="shared" si="2"/>
        <v>0</v>
      </c>
      <c r="V53" s="423">
        <f t="shared" ca="1" si="3"/>
        <v>1</v>
      </c>
      <c r="W53" s="420" t="str">
        <f t="shared" ca="1" si="5"/>
        <v>EN TERMINO</v>
      </c>
      <c r="X53" s="848"/>
    </row>
    <row r="54" spans="1:24" s="440" customFormat="1" ht="93.75" customHeight="1">
      <c r="A54" s="849"/>
      <c r="B54" s="850"/>
      <c r="C54" s="853"/>
      <c r="D54" s="850"/>
      <c r="E54" s="850"/>
      <c r="F54" s="454" t="s">
        <v>1598</v>
      </c>
      <c r="G54" s="455" t="s">
        <v>1536</v>
      </c>
      <c r="H54" s="459">
        <v>1</v>
      </c>
      <c r="I54" s="443">
        <f>DEFINITIVO!I98</f>
        <v>43282</v>
      </c>
      <c r="J54" s="443">
        <f>DEFINITIVO!J98</f>
        <v>43646</v>
      </c>
      <c r="K54" s="419">
        <f t="shared" si="6"/>
        <v>52</v>
      </c>
      <c r="L54" s="428" t="s">
        <v>566</v>
      </c>
      <c r="M54" s="420">
        <f>DEFINITIVO!M98</f>
        <v>1</v>
      </c>
      <c r="N54" s="421">
        <f t="shared" si="0"/>
        <v>1</v>
      </c>
      <c r="O54" s="419">
        <f t="shared" si="1"/>
        <v>52</v>
      </c>
      <c r="P54" s="419" t="e">
        <f>IF(J54&lt;=#REF!,O54,0)</f>
        <v>#REF!</v>
      </c>
      <c r="Q54" s="419" t="e">
        <f>IF(#REF!&gt;=J54,K54,0)</f>
        <v>#REF!</v>
      </c>
      <c r="R54" s="457"/>
      <c r="S54" s="458"/>
      <c r="T54" s="371" t="str">
        <f>DEFINITIVO!T98</f>
        <v>VIGENCIA 2017 AUD FINANCIERA
Se hicieron los registros acorde con la información reportada por la misional</v>
      </c>
      <c r="U54" s="420">
        <f t="shared" si="2"/>
        <v>2</v>
      </c>
      <c r="V54" s="423">
        <f t="shared" ca="1" si="3"/>
        <v>1</v>
      </c>
      <c r="W54" s="420" t="str">
        <f t="shared" ca="1" si="5"/>
        <v>CUMPLIDA</v>
      </c>
      <c r="X54" s="848"/>
    </row>
    <row r="55" spans="1:24" s="440" customFormat="1" ht="183.75" customHeight="1">
      <c r="A55" s="849">
        <v>24</v>
      </c>
      <c r="B55" s="850" t="s">
        <v>1795</v>
      </c>
      <c r="C55" s="853" t="s">
        <v>360</v>
      </c>
      <c r="D55" s="850" t="s">
        <v>1593</v>
      </c>
      <c r="E55" s="850" t="s">
        <v>1594</v>
      </c>
      <c r="F55" s="454" t="s">
        <v>1595</v>
      </c>
      <c r="G55" s="455" t="s">
        <v>207</v>
      </c>
      <c r="H55" s="456">
        <v>1</v>
      </c>
      <c r="I55" s="443">
        <f>DEFINITIVO!I99</f>
        <v>43282</v>
      </c>
      <c r="J55" s="443">
        <f>DEFINITIVO!J99</f>
        <v>43465</v>
      </c>
      <c r="K55" s="419">
        <f t="shared" si="6"/>
        <v>26.142857142857142</v>
      </c>
      <c r="L55" s="428" t="s">
        <v>566</v>
      </c>
      <c r="M55" s="420">
        <f>DEFINITIVO!M99</f>
        <v>1</v>
      </c>
      <c r="N55" s="421">
        <f t="shared" si="0"/>
        <v>1</v>
      </c>
      <c r="O55" s="419">
        <f t="shared" si="1"/>
        <v>26.142857142857142</v>
      </c>
      <c r="P55" s="419" t="e">
        <f>IF(J55&lt;=#REF!,O55,0)</f>
        <v>#REF!</v>
      </c>
      <c r="Q55" s="419" t="e">
        <f>IF(#REF!&gt;=J55,K55,0)</f>
        <v>#REF!</v>
      </c>
      <c r="R55" s="457"/>
      <c r="S55" s="458"/>
      <c r="T55" s="371" t="str">
        <f>DEFINITIVO!T99</f>
        <v>VIGENCIA 2017 AUD FINANCIERA
Se requirión con 20183270191183 al Grupo de  Contratos para que en los contratos donde se celebren convenios se incluya una cláusula que obligue a la entidad receptora de los recursos a que presente un informe trimestral</v>
      </c>
      <c r="U55" s="420">
        <f t="shared" si="2"/>
        <v>2</v>
      </c>
      <c r="V55" s="423">
        <f t="shared" ca="1" si="3"/>
        <v>0</v>
      </c>
      <c r="W55" s="420" t="str">
        <f t="shared" ca="1" si="5"/>
        <v>CUMPLIDA</v>
      </c>
      <c r="X55" s="848" t="str">
        <f ca="1">IF(W55&amp;W56&amp;W57="CUMPLIDA","CUMPLIDA",IF(OR(W55="VENCIDA",W56="VENCIDA",W57="VENCIDA"),"VENCIDA",IF(U55+U56+U57=6,"CUMPLIDA","EN TERMINO")))</f>
        <v>EN TERMINO</v>
      </c>
    </row>
    <row r="56" spans="1:24" s="440" customFormat="1" ht="70.5" customHeight="1">
      <c r="A56" s="849"/>
      <c r="B56" s="850"/>
      <c r="C56" s="853"/>
      <c r="D56" s="850"/>
      <c r="E56" s="850"/>
      <c r="F56" s="454" t="s">
        <v>1596</v>
      </c>
      <c r="G56" s="455" t="s">
        <v>948</v>
      </c>
      <c r="H56" s="456">
        <v>4</v>
      </c>
      <c r="I56" s="443">
        <f>DEFINITIVO!I100</f>
        <v>43282</v>
      </c>
      <c r="J56" s="443">
        <f>DEFINITIVO!J100</f>
        <v>43646</v>
      </c>
      <c r="K56" s="419">
        <f t="shared" si="6"/>
        <v>52</v>
      </c>
      <c r="L56" s="428" t="s">
        <v>1222</v>
      </c>
      <c r="M56" s="420">
        <f>DEFINITIVO!M100</f>
        <v>2</v>
      </c>
      <c r="N56" s="421">
        <f t="shared" si="0"/>
        <v>0.5</v>
      </c>
      <c r="O56" s="419">
        <f t="shared" si="1"/>
        <v>26</v>
      </c>
      <c r="P56" s="419" t="e">
        <f>IF(J56&lt;=#REF!,O56,0)</f>
        <v>#REF!</v>
      </c>
      <c r="Q56" s="419" t="e">
        <f>IF(#REF!&gt;=J56,K56,0)</f>
        <v>#REF!</v>
      </c>
      <c r="R56" s="457"/>
      <c r="S56" s="458"/>
      <c r="T56" s="371" t="str">
        <f>DEFINITIVO!T100</f>
        <v xml:space="preserve">VIGENCIA 2017 AUD FINANCIERA
</v>
      </c>
      <c r="U56" s="420">
        <f t="shared" si="2"/>
        <v>0</v>
      </c>
      <c r="V56" s="423">
        <f t="shared" ca="1" si="3"/>
        <v>1</v>
      </c>
      <c r="W56" s="420" t="str">
        <f t="shared" ca="1" si="5"/>
        <v>EN TERMINO</v>
      </c>
      <c r="X56" s="848"/>
    </row>
    <row r="57" spans="1:24" s="440" customFormat="1" ht="268.5" customHeight="1">
      <c r="A57" s="849"/>
      <c r="B57" s="850"/>
      <c r="C57" s="853"/>
      <c r="D57" s="850"/>
      <c r="E57" s="850"/>
      <c r="F57" s="454" t="s">
        <v>1598</v>
      </c>
      <c r="G57" s="455" t="s">
        <v>1536</v>
      </c>
      <c r="H57" s="459">
        <v>1</v>
      </c>
      <c r="I57" s="443">
        <f>DEFINITIVO!I101</f>
        <v>43282</v>
      </c>
      <c r="J57" s="443">
        <f>DEFINITIVO!J101</f>
        <v>43646</v>
      </c>
      <c r="K57" s="419">
        <f t="shared" si="6"/>
        <v>52</v>
      </c>
      <c r="L57" s="428" t="s">
        <v>566</v>
      </c>
      <c r="M57" s="420">
        <f>DEFINITIVO!M101</f>
        <v>1</v>
      </c>
      <c r="N57" s="421">
        <f t="shared" si="0"/>
        <v>1</v>
      </c>
      <c r="O57" s="419">
        <f t="shared" si="1"/>
        <v>52</v>
      </c>
      <c r="P57" s="419" t="e">
        <f>IF(J57&lt;=#REF!,O57,0)</f>
        <v>#REF!</v>
      </c>
      <c r="Q57" s="419" t="e">
        <f>IF(#REF!&gt;=J57,K57,0)</f>
        <v>#REF!</v>
      </c>
      <c r="R57" s="458"/>
      <c r="S57" s="458"/>
      <c r="T57" s="371" t="str">
        <f>DEFINITIVO!T101</f>
        <v xml:space="preserve">VIGENCIA 2017 AUD FINANCIERA
Mediante correo electrónico se envió copia del convenio 422/2017 a la contadora del Municipio de Cumaribo, para que nos informara la razón del no reporte del mismo, en las Operaciones Reciprocas, sin obtener respuesta. Se envía nuevamente correo a la Contadora solicitando el acta de liquidación del Convenio, en vista que continua el no reporte en la Operaciones Reciprocas durante el 2018.  El 21 diciembre de 2018 después de conversación telefónica con la Contadora Jenny Fabiola Carmona, nos envía correo respuesta disculpándose por “la información errada y el incumplimiento del registro del Convenio en las Operaciones Reciprocas”, informando que este será reportado en el último trimestre de 2018. 
</v>
      </c>
      <c r="U57" s="420">
        <f t="shared" si="2"/>
        <v>2</v>
      </c>
      <c r="V57" s="423">
        <f t="shared" ca="1" si="3"/>
        <v>1</v>
      </c>
      <c r="W57" s="420" t="str">
        <f t="shared" ca="1" si="5"/>
        <v>CUMPLIDA</v>
      </c>
      <c r="X57" s="848"/>
    </row>
    <row r="58" spans="1:24">
      <c r="A58" s="68" t="s">
        <v>694</v>
      </c>
      <c r="B58" s="68"/>
      <c r="C58" s="69"/>
      <c r="D58" s="68"/>
      <c r="E58" s="68"/>
      <c r="F58" s="70"/>
      <c r="G58" s="70"/>
      <c r="H58" s="70"/>
      <c r="I58" s="71"/>
      <c r="J58" s="71"/>
      <c r="K58" s="72"/>
      <c r="L58" s="73"/>
      <c r="M58" s="73"/>
      <c r="N58" s="74"/>
      <c r="O58" s="72"/>
      <c r="P58" s="72"/>
      <c r="Q58" s="72"/>
      <c r="R58" s="73"/>
      <c r="S58" s="73"/>
      <c r="T58" s="73"/>
      <c r="U58" s="73"/>
      <c r="V58" s="73"/>
      <c r="W58" s="73"/>
      <c r="X58" s="75"/>
    </row>
    <row r="59" spans="1:24" ht="108">
      <c r="A59" s="878">
        <v>33</v>
      </c>
      <c r="B59" s="870" t="s">
        <v>941</v>
      </c>
      <c r="C59" s="870" t="s">
        <v>48</v>
      </c>
      <c r="D59" s="870" t="s">
        <v>942</v>
      </c>
      <c r="E59" s="870" t="s">
        <v>943</v>
      </c>
      <c r="F59" s="130" t="s">
        <v>944</v>
      </c>
      <c r="G59" s="129" t="s">
        <v>945</v>
      </c>
      <c r="H59" s="81">
        <v>1</v>
      </c>
      <c r="I59" s="77">
        <f>DEFINITIVO!I195</f>
        <v>43023</v>
      </c>
      <c r="J59" s="77">
        <f>DEFINITIVO!J195</f>
        <v>43039</v>
      </c>
      <c r="K59" s="78">
        <f t="shared" ref="K59:K89" si="7">(+J59-I59)/7</f>
        <v>2.2857142857142856</v>
      </c>
      <c r="L59" s="131" t="s">
        <v>946</v>
      </c>
      <c r="M59" s="131">
        <f>DEFINITIVO!M195</f>
        <v>1</v>
      </c>
      <c r="N59" s="79">
        <f t="shared" ref="N59:N89" si="8">IF(M59/H59&gt;1,1,+M59/H59)</f>
        <v>1</v>
      </c>
      <c r="O59" s="78">
        <f t="shared" ref="O59:O89" si="9">+K59*N59</f>
        <v>2.2857142857142856</v>
      </c>
      <c r="P59" s="78" t="e">
        <f>IF(J59&lt;=#REF!,O59,0)</f>
        <v>#REF!</v>
      </c>
      <c r="Q59" s="78" t="e">
        <f>IF(#REF!&gt;=J59,K59,0)</f>
        <v>#REF!</v>
      </c>
      <c r="R59" s="78"/>
      <c r="S59" s="131"/>
      <c r="T59" s="82" t="str">
        <f>DEFINITIVO!T195</f>
        <v>PLAN VIGENCIA 2016
La reunión se realizó el día 13 de  octubre de 2017 en la Subdirección Administrativa y Financiera  en donde se asignaron actividades a desarrollar tendientes a depurar las cifras reflejadas en el hallazgo. Producto de la reunión se suscribe el acta N. 1  firmadas por los delegados de los grupos de Contabilidad, Pagaduría e ingresos y cartera.</v>
      </c>
      <c r="U59" s="131">
        <f t="shared" ref="U59:U89" si="10">IF(N59=100%,2,0)</f>
        <v>2</v>
      </c>
      <c r="V59" s="131">
        <f t="shared" ref="V59:V89" ca="1" si="11">IF(J59&lt;$T$2,0,1)</f>
        <v>0</v>
      </c>
      <c r="W59" s="131" t="str">
        <f t="shared" ref="W59:W89" ca="1" si="12">IF(U59+V59&gt;1,"CUMPLIDA",IF(V59=1,"EN TERMINO","VENCIDA"))</f>
        <v>CUMPLIDA</v>
      </c>
      <c r="X59" s="881" t="str">
        <f ca="1">IF(W59&amp;W60&amp;W61&amp;W62&amp;W63="CUMPLIDA","CUMPLIDA",IF(OR(W59="VENCIDA",W60="VENCIDA",W61="VENCIDA",W62="VENCIDA",W63="VENCIDA"),"VENCIDA",IF(U59+U60+U61+U62+U63=10,"CUMPLIDA","EN TERMINO")))</f>
        <v>CUMPLIDA</v>
      </c>
    </row>
    <row r="60" spans="1:24" ht="94.5" customHeight="1">
      <c r="A60" s="879"/>
      <c r="B60" s="874"/>
      <c r="C60" s="874"/>
      <c r="D60" s="874"/>
      <c r="E60" s="874"/>
      <c r="F60" s="128" t="s">
        <v>947</v>
      </c>
      <c r="G60" s="127" t="s">
        <v>948</v>
      </c>
      <c r="H60" s="81">
        <v>1</v>
      </c>
      <c r="I60" s="77">
        <f>DEFINITIVO!I196</f>
        <v>43009</v>
      </c>
      <c r="J60" s="77">
        <f>DEFINITIVO!J196</f>
        <v>43281</v>
      </c>
      <c r="K60" s="78">
        <f t="shared" si="7"/>
        <v>38.857142857142854</v>
      </c>
      <c r="L60" s="131" t="s">
        <v>949</v>
      </c>
      <c r="M60" s="164">
        <f>DEFINITIVO!M196</f>
        <v>1</v>
      </c>
      <c r="N60" s="79">
        <f t="shared" si="8"/>
        <v>1</v>
      </c>
      <c r="O60" s="78">
        <f t="shared" si="9"/>
        <v>38.857142857142854</v>
      </c>
      <c r="P60" s="78" t="e">
        <f>IF(J60&lt;=#REF!,O60,0)</f>
        <v>#REF!</v>
      </c>
      <c r="Q60" s="78" t="e">
        <f>IF(#REF!&gt;=J60,K60,0)</f>
        <v>#REF!</v>
      </c>
      <c r="R60" s="78"/>
      <c r="S60" s="131"/>
      <c r="T60" s="82" t="str">
        <f>DEFINITIVO!T196</f>
        <v xml:space="preserve">PLAN VIGENCIA 2016
De la subcuentas 140190 Otros Deudores por Ingresos por $11,9 millones, se gestionaron las solicitudes para su devolución y ajustes a la contabilidad </v>
      </c>
      <c r="U60" s="131">
        <f t="shared" si="10"/>
        <v>2</v>
      </c>
      <c r="V60" s="131">
        <f t="shared" ca="1" si="11"/>
        <v>0</v>
      </c>
      <c r="W60" s="131" t="str">
        <f t="shared" ca="1" si="12"/>
        <v>CUMPLIDA</v>
      </c>
      <c r="X60" s="881"/>
    </row>
    <row r="61" spans="1:24" ht="127.5" customHeight="1">
      <c r="A61" s="879"/>
      <c r="B61" s="874"/>
      <c r="C61" s="874"/>
      <c r="D61" s="874"/>
      <c r="E61" s="874"/>
      <c r="F61" s="128" t="s">
        <v>950</v>
      </c>
      <c r="G61" s="127" t="s">
        <v>107</v>
      </c>
      <c r="H61" s="81">
        <v>1</v>
      </c>
      <c r="I61" s="77">
        <f>DEFINITIVO!I197</f>
        <v>43040</v>
      </c>
      <c r="J61" s="77">
        <f>DEFINITIVO!J197</f>
        <v>43159</v>
      </c>
      <c r="K61" s="78">
        <f t="shared" si="7"/>
        <v>17</v>
      </c>
      <c r="L61" s="131" t="s">
        <v>946</v>
      </c>
      <c r="M61" s="164">
        <f>DEFINITIVO!M197</f>
        <v>1</v>
      </c>
      <c r="N61" s="79">
        <f t="shared" si="8"/>
        <v>1</v>
      </c>
      <c r="O61" s="78">
        <f t="shared" si="9"/>
        <v>17</v>
      </c>
      <c r="P61" s="78" t="e">
        <f>IF(J61&lt;=#REF!,O61,0)</f>
        <v>#REF!</v>
      </c>
      <c r="Q61" s="78" t="e">
        <f>IF(#REF!&gt;=J61,K61,0)</f>
        <v>#REF!</v>
      </c>
      <c r="R61" s="78"/>
      <c r="S61" s="131"/>
      <c r="T61" s="82" t="str">
        <f>DEFINITIVO!T197</f>
        <v xml:space="preserve">PLAN VIGENCIA 2016
Los grupos presentan acta de conciliacion del 31 de Diciembre donde se revisan cfras por cada cuenta con las observaciones respectivas, separando las que corresponden a ingresos y cartera y las que son de resorte de contabilidad con las observaciones  </v>
      </c>
      <c r="U61" s="131">
        <f t="shared" si="10"/>
        <v>2</v>
      </c>
      <c r="V61" s="131">
        <f t="shared" ca="1" si="11"/>
        <v>0</v>
      </c>
      <c r="W61" s="131" t="str">
        <f t="shared" ca="1" si="12"/>
        <v>CUMPLIDA</v>
      </c>
      <c r="X61" s="881"/>
    </row>
    <row r="62" spans="1:24" ht="101.25" customHeight="1">
      <c r="A62" s="879"/>
      <c r="B62" s="874"/>
      <c r="C62" s="874"/>
      <c r="D62" s="874"/>
      <c r="E62" s="874"/>
      <c r="F62" s="128" t="s">
        <v>1038</v>
      </c>
      <c r="G62" s="127" t="s">
        <v>951</v>
      </c>
      <c r="H62" s="81">
        <v>7</v>
      </c>
      <c r="I62" s="77">
        <f>DEFINITIVO!I198</f>
        <v>43040</v>
      </c>
      <c r="J62" s="77">
        <f>DEFINITIVO!J198</f>
        <v>43281</v>
      </c>
      <c r="K62" s="78">
        <f t="shared" si="7"/>
        <v>34.428571428571431</v>
      </c>
      <c r="L62" s="131" t="s">
        <v>946</v>
      </c>
      <c r="M62" s="164">
        <f>DEFINITIVO!M198</f>
        <v>7</v>
      </c>
      <c r="N62" s="79">
        <f t="shared" si="8"/>
        <v>1</v>
      </c>
      <c r="O62" s="78">
        <f t="shared" si="9"/>
        <v>34.428571428571431</v>
      </c>
      <c r="P62" s="78" t="e">
        <f>IF(J62&lt;=#REF!,O62,0)</f>
        <v>#REF!</v>
      </c>
      <c r="Q62" s="78" t="e">
        <f>IF(#REF!&gt;=J62,K62,0)</f>
        <v>#REF!</v>
      </c>
      <c r="R62" s="78"/>
      <c r="S62" s="131"/>
      <c r="T62" s="82" t="str">
        <f>DEFINITIVO!T198</f>
        <v>PLAN VIGENCIA 2016
Los terceros genéricos fueron identificados y cargados en el sistema SIIF, relacionados con enajenación de bienes y que corresponden a Fondo de Caminos Vecinales.  Se registraron en SIIF. Por resolución se declaró la remisibilidad en cuentas contables, por valor de $397.438.586,81,  de los terceros genéricos que no fue posible su aclaración y en consecuencia el cobro.</v>
      </c>
      <c r="U62" s="131">
        <f t="shared" si="10"/>
        <v>2</v>
      </c>
      <c r="V62" s="131">
        <f t="shared" ca="1" si="11"/>
        <v>0</v>
      </c>
      <c r="W62" s="131" t="str">
        <f t="shared" ca="1" si="12"/>
        <v>CUMPLIDA</v>
      </c>
      <c r="X62" s="881"/>
    </row>
    <row r="63" spans="1:24" ht="80.25" customHeight="1">
      <c r="A63" s="966"/>
      <c r="B63" s="871"/>
      <c r="C63" s="871"/>
      <c r="D63" s="871"/>
      <c r="E63" s="871"/>
      <c r="F63" s="128" t="s">
        <v>1039</v>
      </c>
      <c r="G63" s="127" t="s">
        <v>107</v>
      </c>
      <c r="H63" s="81">
        <v>1</v>
      </c>
      <c r="I63" s="77">
        <f>DEFINITIVO!I199</f>
        <v>43040</v>
      </c>
      <c r="J63" s="77">
        <f>DEFINITIVO!J199</f>
        <v>43281</v>
      </c>
      <c r="K63" s="78">
        <f t="shared" si="7"/>
        <v>34.428571428571431</v>
      </c>
      <c r="L63" s="131" t="s">
        <v>946</v>
      </c>
      <c r="M63" s="164">
        <f>DEFINITIVO!M199</f>
        <v>1</v>
      </c>
      <c r="N63" s="79">
        <f t="shared" si="8"/>
        <v>1</v>
      </c>
      <c r="O63" s="78">
        <f t="shared" si="9"/>
        <v>34.428571428571431</v>
      </c>
      <c r="P63" s="78" t="e">
        <f>IF(J63&lt;=#REF!,O63,0)</f>
        <v>#REF!</v>
      </c>
      <c r="Q63" s="78" t="e">
        <f>IF(#REF!&gt;=J63,K63,0)</f>
        <v>#REF!</v>
      </c>
      <c r="R63" s="78"/>
      <c r="S63" s="131"/>
      <c r="T63" s="82" t="str">
        <f>DEFINITIVO!T199</f>
        <v>PLAN VIGENCIA 2016
Con resolución se declaró la remisibilidad en cuentas contables, por valor de $397.438.586,81  y se registra contablemente</v>
      </c>
      <c r="U63" s="131">
        <f t="shared" si="10"/>
        <v>2</v>
      </c>
      <c r="V63" s="131">
        <f t="shared" ca="1" si="11"/>
        <v>0</v>
      </c>
      <c r="W63" s="131" t="str">
        <f t="shared" ca="1" si="12"/>
        <v>CUMPLIDA</v>
      </c>
      <c r="X63" s="881"/>
    </row>
    <row r="64" spans="1:24" ht="124.5" customHeight="1">
      <c r="A64" s="969">
        <v>34</v>
      </c>
      <c r="B64" s="970" t="s">
        <v>745</v>
      </c>
      <c r="C64" s="970" t="s">
        <v>48</v>
      </c>
      <c r="D64" s="970" t="s">
        <v>746</v>
      </c>
      <c r="E64" s="870" t="s">
        <v>992</v>
      </c>
      <c r="F64" s="130" t="s">
        <v>944</v>
      </c>
      <c r="G64" s="129" t="s">
        <v>945</v>
      </c>
      <c r="H64" s="81">
        <v>1</v>
      </c>
      <c r="I64" s="77">
        <f>DEFINITIVO!I200</f>
        <v>43040</v>
      </c>
      <c r="J64" s="77">
        <f>DEFINITIVO!J200</f>
        <v>43054</v>
      </c>
      <c r="K64" s="78">
        <f t="shared" si="7"/>
        <v>2</v>
      </c>
      <c r="L64" s="131" t="s">
        <v>1113</v>
      </c>
      <c r="M64" s="164">
        <f>DEFINITIVO!M200</f>
        <v>1</v>
      </c>
      <c r="N64" s="79">
        <f t="shared" si="8"/>
        <v>1</v>
      </c>
      <c r="O64" s="78">
        <f t="shared" si="9"/>
        <v>2</v>
      </c>
      <c r="P64" s="78" t="e">
        <f>IF(J64&lt;=#REF!,O64,0)</f>
        <v>#REF!</v>
      </c>
      <c r="Q64" s="78" t="e">
        <f>IF(#REF!&gt;=J64,K64,0)</f>
        <v>#REF!</v>
      </c>
      <c r="R64" s="78"/>
      <c r="S64" s="131"/>
      <c r="T64" s="82" t="str">
        <f>DEFINITIVO!T200</f>
        <v>PLAN VIGENCIA 2016
Mediante actas suscrita por la oficina de Jurisdicción –coactiva e ingresos y cartera han realizado mesas de trabajo para la revisión de las subcuentas que presentan diferencias y requiere depuración.</v>
      </c>
      <c r="U64" s="131">
        <f t="shared" si="10"/>
        <v>2</v>
      </c>
      <c r="V64" s="131">
        <f t="shared" ca="1" si="11"/>
        <v>0</v>
      </c>
      <c r="W64" s="131" t="str">
        <f t="shared" ca="1" si="12"/>
        <v>CUMPLIDA</v>
      </c>
      <c r="X64" s="881" t="str">
        <f ca="1">IF(W64&amp;W65&amp;W66="CUMPLIDA","CUMPLIDA",IF(OR(W64="VENCIDA",W65="VENCIDA",W66="VENCIDA"),"VENCIDA",IF(U64+U65+U66=6,"CUMPLIDA","EN TERMINO")))</f>
        <v>CUMPLIDA</v>
      </c>
    </row>
    <row r="65" spans="1:24" ht="94.5" customHeight="1">
      <c r="A65" s="945"/>
      <c r="B65" s="858"/>
      <c r="C65" s="858"/>
      <c r="D65" s="858"/>
      <c r="E65" s="874"/>
      <c r="F65" s="128" t="s">
        <v>993</v>
      </c>
      <c r="G65" s="127" t="s">
        <v>107</v>
      </c>
      <c r="H65" s="87">
        <v>1</v>
      </c>
      <c r="I65" s="77">
        <f>DEFINITIVO!I201</f>
        <v>43055</v>
      </c>
      <c r="J65" s="77">
        <f>DEFINITIVO!J201</f>
        <v>43159</v>
      </c>
      <c r="K65" s="78">
        <f t="shared" si="7"/>
        <v>14.857142857142858</v>
      </c>
      <c r="L65" s="131" t="s">
        <v>1113</v>
      </c>
      <c r="M65" s="164">
        <f>DEFINITIVO!M201</f>
        <v>1</v>
      </c>
      <c r="N65" s="79">
        <f t="shared" si="8"/>
        <v>1</v>
      </c>
      <c r="O65" s="78">
        <f t="shared" si="9"/>
        <v>14.857142857142858</v>
      </c>
      <c r="P65" s="78" t="e">
        <f>IF(J65&lt;=#REF!,O65,0)</f>
        <v>#REF!</v>
      </c>
      <c r="Q65" s="78" t="e">
        <f>IF(#REF!&gt;=J65,K65,0)</f>
        <v>#REF!</v>
      </c>
      <c r="R65" s="78"/>
      <c r="S65" s="131"/>
      <c r="T65" s="82" t="str">
        <f>DEFINITIVO!T201</f>
        <v>PLAN VIGENCIA 2016
Relacion de la clasificacion  de cartera a 31 de Diciembre 31 de 2017 vs coactiva donde se verifica los procesos con sus respectivos valores, estableciendo las diferencias y realizando acciones para depurar los saldos</v>
      </c>
      <c r="U65" s="131">
        <f t="shared" si="10"/>
        <v>2</v>
      </c>
      <c r="V65" s="131">
        <f t="shared" ca="1" si="11"/>
        <v>0</v>
      </c>
      <c r="W65" s="131" t="str">
        <f t="shared" ca="1" si="12"/>
        <v>CUMPLIDA</v>
      </c>
      <c r="X65" s="881"/>
    </row>
    <row r="66" spans="1:24" ht="105" customHeight="1">
      <c r="A66" s="945"/>
      <c r="B66" s="858"/>
      <c r="C66" s="858"/>
      <c r="D66" s="858"/>
      <c r="E66" s="871"/>
      <c r="F66" s="128" t="s">
        <v>994</v>
      </c>
      <c r="G66" s="127" t="s">
        <v>481</v>
      </c>
      <c r="H66" s="81">
        <v>1</v>
      </c>
      <c r="I66" s="77">
        <f>DEFINITIVO!I202</f>
        <v>43116</v>
      </c>
      <c r="J66" s="77">
        <f>DEFINITIVO!J202</f>
        <v>43159</v>
      </c>
      <c r="K66" s="78">
        <f t="shared" si="7"/>
        <v>6.1428571428571432</v>
      </c>
      <c r="L66" s="131" t="s">
        <v>1113</v>
      </c>
      <c r="M66" s="164">
        <f>DEFINITIVO!M202</f>
        <v>1</v>
      </c>
      <c r="N66" s="79">
        <f t="shared" si="8"/>
        <v>1</v>
      </c>
      <c r="O66" s="78">
        <f t="shared" si="9"/>
        <v>6.1428571428571432</v>
      </c>
      <c r="P66" s="78" t="e">
        <f>IF(J66&lt;=#REF!,O66,0)</f>
        <v>#REF!</v>
      </c>
      <c r="Q66" s="78" t="e">
        <f>IF(#REF!&gt;=J66,K66,0)</f>
        <v>#REF!</v>
      </c>
      <c r="R66" s="78"/>
      <c r="S66" s="131"/>
      <c r="T66" s="82" t="str">
        <f>DEFINITIVO!T202</f>
        <v>PLAN VIGENCIA 2016
Se reviso la subcuenta que presenta diferencias y requiere depuracion. Al revisar el expediente se encuentra que  existe un acto administrativo que expidio el Ministerio, mediante el cual se indexa el valor inicial de las multas y a eso se debe las diferencias que se presentan en los valores. Se remitira copia de estos actos administrativos al grupo de ingresos y cartera para que se hagan los ajustes tanto en el aplicativo de este grupo como en los saldos contables.</v>
      </c>
      <c r="U66" s="131">
        <f t="shared" si="10"/>
        <v>2</v>
      </c>
      <c r="V66" s="131">
        <f t="shared" ca="1" si="11"/>
        <v>0</v>
      </c>
      <c r="W66" s="131" t="str">
        <f t="shared" ca="1" si="12"/>
        <v>CUMPLIDA</v>
      </c>
      <c r="X66" s="881"/>
    </row>
    <row r="67" spans="1:24" ht="72" customHeight="1">
      <c r="A67" s="969">
        <v>35</v>
      </c>
      <c r="B67" s="970" t="s">
        <v>747</v>
      </c>
      <c r="C67" s="970" t="s">
        <v>48</v>
      </c>
      <c r="D67" s="970" t="s">
        <v>748</v>
      </c>
      <c r="E67" s="970" t="s">
        <v>903</v>
      </c>
      <c r="F67" s="130" t="s">
        <v>1040</v>
      </c>
      <c r="G67" s="127" t="s">
        <v>995</v>
      </c>
      <c r="H67" s="81">
        <v>2</v>
      </c>
      <c r="I67" s="77">
        <f>DEFINITIVO!I203</f>
        <v>43009</v>
      </c>
      <c r="J67" s="77">
        <f>DEFINITIVO!J203</f>
        <v>43069</v>
      </c>
      <c r="K67" s="78">
        <f t="shared" si="7"/>
        <v>8.5714285714285712</v>
      </c>
      <c r="L67" s="131" t="s">
        <v>998</v>
      </c>
      <c r="M67" s="164">
        <f>DEFINITIVO!M203</f>
        <v>2</v>
      </c>
      <c r="N67" s="79">
        <f t="shared" si="8"/>
        <v>1</v>
      </c>
      <c r="O67" s="78">
        <f t="shared" si="9"/>
        <v>8.5714285714285712</v>
      </c>
      <c r="P67" s="78" t="e">
        <f>IF(J67&lt;=#REF!,O67,0)</f>
        <v>#REF!</v>
      </c>
      <c r="Q67" s="78" t="e">
        <f>IF(#REF!&gt;=J67,K67,0)</f>
        <v>#REF!</v>
      </c>
      <c r="R67" s="78"/>
      <c r="S67" s="131"/>
      <c r="T67" s="82" t="str">
        <f>DEFINITIVO!T203</f>
        <v>PLAN VIGENCIA 2016
Memorandos 20171310211643 del 13-12-2017 y 20171310173053 del 18-10-2017</v>
      </c>
      <c r="U67" s="131">
        <f t="shared" si="10"/>
        <v>2</v>
      </c>
      <c r="V67" s="131">
        <f t="shared" ca="1" si="11"/>
        <v>0</v>
      </c>
      <c r="W67" s="131" t="str">
        <f t="shared" ca="1" si="12"/>
        <v>CUMPLIDA</v>
      </c>
      <c r="X67" s="881" t="str">
        <f ca="1">IF(W67&amp;W68&amp;W69&amp;W70&amp;W71="CUMPLIDA","CUMPLIDA",IF(OR(W67="VENCIDA",W68="VENCIDA",W69="VENCIDA",W70="VENCIDA",W71="VENCIDA"),"VENCIDA",IF(U67+U68+U69+U70+U71=10,"CUMPLIDA","EN TERMINO")))</f>
        <v>CUMPLIDA</v>
      </c>
    </row>
    <row r="68" spans="1:24" ht="94.5" customHeight="1">
      <c r="A68" s="945"/>
      <c r="B68" s="858"/>
      <c r="C68" s="858"/>
      <c r="D68" s="858"/>
      <c r="E68" s="858"/>
      <c r="F68" s="130" t="s">
        <v>996</v>
      </c>
      <c r="G68" s="81" t="s">
        <v>749</v>
      </c>
      <c r="H68" s="81">
        <v>2</v>
      </c>
      <c r="I68" s="77">
        <f>DEFINITIVO!I204</f>
        <v>43070</v>
      </c>
      <c r="J68" s="77">
        <f>DEFINITIVO!J204</f>
        <v>43187</v>
      </c>
      <c r="K68" s="78">
        <f t="shared" si="7"/>
        <v>16.714285714285715</v>
      </c>
      <c r="L68" s="131" t="s">
        <v>1114</v>
      </c>
      <c r="M68" s="164">
        <f>DEFINITIVO!M204</f>
        <v>2</v>
      </c>
      <c r="N68" s="79">
        <f t="shared" si="8"/>
        <v>1</v>
      </c>
      <c r="O68" s="78">
        <f t="shared" si="9"/>
        <v>16.714285714285715</v>
      </c>
      <c r="P68" s="78" t="e">
        <f>IF(J68&lt;=#REF!,O68,0)</f>
        <v>#REF!</v>
      </c>
      <c r="Q68" s="78" t="e">
        <f>IF(#REF!&gt;=J68,K68,0)</f>
        <v>#REF!</v>
      </c>
      <c r="R68" s="78"/>
      <c r="S68" s="131"/>
      <c r="T68" s="82" t="str">
        <f>DEFINITIVO!T204</f>
        <v xml:space="preserve">PLAN VIGENCIA 2016
Se realizó el 30-11-2017 el Subcomité  Técnico y Financiero para la remisibilidad de varios cobros coactivos y de acuerdo al cronograma el Comité Institucional de Desarrollo Administrativo, esta programado la reunión para el 24 de enero de 2018. Una vez aprobado por el Comité se procede a elaborar el el acto administrativo y su sanción. Luego el registro contable de saneamiento. Se realizo el 25 de Enero de 2018 el Comite institucional de desarrollo administrativo, en donde se aprueba la remisibilidad de 10 casos presentados </v>
      </c>
      <c r="U68" s="131">
        <f t="shared" si="10"/>
        <v>2</v>
      </c>
      <c r="V68" s="131">
        <f t="shared" ca="1" si="11"/>
        <v>0</v>
      </c>
      <c r="W68" s="131" t="str">
        <f t="shared" ca="1" si="12"/>
        <v>CUMPLIDA</v>
      </c>
      <c r="X68" s="881"/>
    </row>
    <row r="69" spans="1:24" ht="93.75" customHeight="1">
      <c r="A69" s="945"/>
      <c r="B69" s="858"/>
      <c r="C69" s="858"/>
      <c r="D69" s="858"/>
      <c r="E69" s="858"/>
      <c r="F69" s="130" t="s">
        <v>997</v>
      </c>
      <c r="G69" s="81" t="s">
        <v>442</v>
      </c>
      <c r="H69" s="81">
        <v>1</v>
      </c>
      <c r="I69" s="77">
        <f>DEFINITIVO!I205</f>
        <v>43101</v>
      </c>
      <c r="J69" s="77">
        <f>DEFINITIVO!J205</f>
        <v>43187</v>
      </c>
      <c r="K69" s="78">
        <f t="shared" si="7"/>
        <v>12.285714285714286</v>
      </c>
      <c r="L69" s="131" t="s">
        <v>999</v>
      </c>
      <c r="M69" s="164">
        <f>DEFINITIVO!M205</f>
        <v>1</v>
      </c>
      <c r="N69" s="79">
        <f t="shared" si="8"/>
        <v>1</v>
      </c>
      <c r="O69" s="78">
        <f t="shared" si="9"/>
        <v>12.285714285714286</v>
      </c>
      <c r="P69" s="78" t="e">
        <f>IF(J69&lt;=#REF!,O69,0)</f>
        <v>#REF!</v>
      </c>
      <c r="Q69" s="78" t="e">
        <f>IF(#REF!&gt;=J69,K69,0)</f>
        <v>#REF!</v>
      </c>
      <c r="R69" s="78"/>
      <c r="S69" s="131"/>
      <c r="T69" s="82" t="str">
        <f>DEFINITIVO!T205</f>
        <v>PLAN VIGENCIA 2016
Se elaboraron y se firman los actos administrativos de remisibilidad</v>
      </c>
      <c r="U69" s="131">
        <f t="shared" si="10"/>
        <v>2</v>
      </c>
      <c r="V69" s="131">
        <f t="shared" ca="1" si="11"/>
        <v>0</v>
      </c>
      <c r="W69" s="131" t="str">
        <f t="shared" ca="1" si="12"/>
        <v>CUMPLIDA</v>
      </c>
      <c r="X69" s="881"/>
    </row>
    <row r="70" spans="1:24" ht="240">
      <c r="A70" s="945"/>
      <c r="B70" s="858"/>
      <c r="C70" s="858"/>
      <c r="D70" s="858"/>
      <c r="E70" s="858"/>
      <c r="F70" s="132" t="s">
        <v>904</v>
      </c>
      <c r="G70" s="123" t="s">
        <v>750</v>
      </c>
      <c r="H70" s="123">
        <v>1</v>
      </c>
      <c r="I70" s="77">
        <f>DEFINITIVO!I206</f>
        <v>43025</v>
      </c>
      <c r="J70" s="77">
        <f>DEFINITIVO!J206</f>
        <v>43100</v>
      </c>
      <c r="K70" s="78">
        <f t="shared" si="7"/>
        <v>10.714285714285714</v>
      </c>
      <c r="L70" s="131" t="s">
        <v>998</v>
      </c>
      <c r="M70" s="164">
        <f>DEFINITIVO!M206</f>
        <v>1</v>
      </c>
      <c r="N70" s="79">
        <f t="shared" si="8"/>
        <v>1</v>
      </c>
      <c r="O70" s="78">
        <f t="shared" si="9"/>
        <v>10.714285714285714</v>
      </c>
      <c r="P70" s="78" t="e">
        <f>IF(J70&lt;=#REF!,O70,0)</f>
        <v>#REF!</v>
      </c>
      <c r="Q70" s="78" t="e">
        <f>IF(#REF!&gt;=J70,K70,0)</f>
        <v>#REF!</v>
      </c>
      <c r="R70" s="78"/>
      <c r="S70" s="131"/>
      <c r="T70" s="82" t="str">
        <f>DEFINITIVO!T206</f>
        <v>PLAN VIGENCIA 2016
INFORME PROCESO 9 DE 2007 CONTRA ELENA JOSEFINA NUÑEZ CASTILLA La razón de no dar por terminado el acuerdo de pago con anterioridad, se debe a que según información del Grupo de Pagaduría, la deudora tenía desde años atrás, embargos pendientes por aplicar sobre el salario como funcionaria del Ministerio de Transporte ordenados por 10 juzgados, como se evidencia en el anexo adjunto, en el cual se relacionan dichos embargos, situación que determinó insistir en el cumplimiento del acuerdo de pago, además en razón a que no se ubican otros bienes de su propiedad. 
Por lo anterior, según la Resolución No. 6076 del 20 de diciembre de 2017 se procedió a dejar sin efecto la facilidad de pago y a la reanudación del proceso administrativo del cobro coactivo Nro. 09/2007, el cual se encontraba suspendido, para proceder al embargo del salario.  (correo elctrónico del 29-12-2017)</v>
      </c>
      <c r="U70" s="131">
        <f t="shared" si="10"/>
        <v>2</v>
      </c>
      <c r="V70" s="131">
        <f t="shared" ca="1" si="11"/>
        <v>0</v>
      </c>
      <c r="W70" s="131" t="str">
        <f t="shared" ca="1" si="12"/>
        <v>CUMPLIDA</v>
      </c>
      <c r="X70" s="881"/>
    </row>
    <row r="71" spans="1:24" ht="204">
      <c r="A71" s="945"/>
      <c r="B71" s="858"/>
      <c r="C71" s="858"/>
      <c r="D71" s="858"/>
      <c r="E71" s="858"/>
      <c r="F71" s="132" t="s">
        <v>905</v>
      </c>
      <c r="G71" s="123" t="s">
        <v>750</v>
      </c>
      <c r="H71" s="123">
        <v>1</v>
      </c>
      <c r="I71" s="77">
        <f>DEFINITIVO!I207</f>
        <v>43025</v>
      </c>
      <c r="J71" s="77">
        <f>DEFINITIVO!J207</f>
        <v>43100</v>
      </c>
      <c r="K71" s="78">
        <f t="shared" si="7"/>
        <v>10.714285714285714</v>
      </c>
      <c r="L71" s="131" t="s">
        <v>998</v>
      </c>
      <c r="M71" s="164">
        <f>DEFINITIVO!M207</f>
        <v>1</v>
      </c>
      <c r="N71" s="79">
        <f t="shared" si="8"/>
        <v>1</v>
      </c>
      <c r="O71" s="78">
        <f t="shared" si="9"/>
        <v>10.714285714285714</v>
      </c>
      <c r="P71" s="78" t="e">
        <f>IF(J71&lt;=#REF!,O71,0)</f>
        <v>#REF!</v>
      </c>
      <c r="Q71" s="78" t="e">
        <f>IF(#REF!&gt;=J71,K71,0)</f>
        <v>#REF!</v>
      </c>
      <c r="R71" s="78"/>
      <c r="S71" s="131"/>
      <c r="T71" s="82" t="str">
        <f>DEFINITIVO!T207</f>
        <v>PLAN VIGENCIA 2016
INFORME DEL PROCESO ADMINISTRATIVO DE COBRO COACTIVO NÚMERO 100 de 2014 DEL MINISTERIO DE TRANSPORTE CONTRA JUAN MANUEL MORENO BRAND, C.C. 79.363.347. 
El Grupo de Ingresos y Cartera de la Subdirección Administrativa y Financiera del Ministerio de Transporte, una vez realizaron el cobro ordinario de la obligación, remitieron, con memorando 20143290251743 de 09-12-2014 ala Oficina Asesora de Jurídica-Grupo Jurisdicción Coactiva la Resolución número 0001485 de 30 de mayo de 2014 (folios 6 a 8 y vto.) la cual quedo en firme el día 25/06/2014, según certificación expedida por el Grupo de Notificaciones de la Secretaria General (folio 9), para adelantar el correspondiente cobro coactivo.  (Correo electrónico del 29-12-2017)</v>
      </c>
      <c r="U71" s="131">
        <f t="shared" si="10"/>
        <v>2</v>
      </c>
      <c r="V71" s="131">
        <f t="shared" ca="1" si="11"/>
        <v>0</v>
      </c>
      <c r="W71" s="131" t="str">
        <f t="shared" ca="1" si="12"/>
        <v>CUMPLIDA</v>
      </c>
      <c r="X71" s="881"/>
    </row>
    <row r="72" spans="1:24" ht="117.75" customHeight="1">
      <c r="A72" s="878">
        <v>36</v>
      </c>
      <c r="B72" s="870" t="s">
        <v>952</v>
      </c>
      <c r="C72" s="870" t="s">
        <v>48</v>
      </c>
      <c r="D72" s="870" t="s">
        <v>953</v>
      </c>
      <c r="E72" s="870" t="s">
        <v>1041</v>
      </c>
      <c r="F72" s="130" t="s">
        <v>954</v>
      </c>
      <c r="G72" s="81" t="s">
        <v>207</v>
      </c>
      <c r="H72" s="81">
        <v>2</v>
      </c>
      <c r="I72" s="77">
        <f>DEFINITIVO!I208</f>
        <v>43009</v>
      </c>
      <c r="J72" s="77">
        <f>DEFINITIVO!J208</f>
        <v>43038</v>
      </c>
      <c r="K72" s="78">
        <f t="shared" si="7"/>
        <v>4.1428571428571432</v>
      </c>
      <c r="L72" s="131" t="s">
        <v>955</v>
      </c>
      <c r="M72" s="164">
        <f>DEFINITIVO!M208</f>
        <v>2</v>
      </c>
      <c r="N72" s="79">
        <f t="shared" si="8"/>
        <v>1</v>
      </c>
      <c r="O72" s="78">
        <f t="shared" si="9"/>
        <v>4.1428571428571432</v>
      </c>
      <c r="P72" s="78" t="e">
        <f>IF(J72&lt;=#REF!,O72,0)</f>
        <v>#REF!</v>
      </c>
      <c r="Q72" s="78" t="e">
        <f>IF(#REF!&gt;=J72,K72,0)</f>
        <v>#REF!</v>
      </c>
      <c r="R72" s="78"/>
      <c r="S72" s="131"/>
      <c r="T72" s="82" t="str">
        <f>DEFINITIVO!T208</f>
        <v>PLAN VIGENCIA 2016
Mediante memorando N. 20173290145403 de septiembre 11 de 2017 suscrito por la coordinadora del grupo de Ingresos y Cartera solicita información a la Abogada de la Dirección Territorial de Risaralda sobre el proceso ejecutivo contra MULTIOBRAS. Y mediante memorando N. 20173290149953 de Septiembre 18 de 2017 suscrito por el Subdirector Administrativo y Financiero se solicita a la oficina de Jurídica se realice acciones necesarias para recuperar los vehículos toda vez que el contrato y la deuda existen contra MULTIOBRAS. Dicha solicitud  a la oficina de Jurídica es reiterada mediante memorando N. 20173290180733 de octubre 30 de 2017. 
Se envió memorando 20173290145403 del 11 de septiembre de 2017 a la Dirección Territorial de Risaralda, quien dio respuesta con memorando 20173660001503 del 15 de septiembre de 2017.
Se envió memorando 20173290149953 del 18 de septiembre de 2017  al Jefe de la Oficina Juridica y mediante memorandos 20173290180733 del 30 de octubre de 2017 y 20173290223683 de Diciembre 28 de 2017 se reitera lo solicitado</v>
      </c>
      <c r="U72" s="131">
        <f t="shared" si="10"/>
        <v>2</v>
      </c>
      <c r="V72" s="131">
        <f t="shared" ca="1" si="11"/>
        <v>0</v>
      </c>
      <c r="W72" s="131" t="str">
        <f t="shared" ca="1" si="12"/>
        <v>CUMPLIDA</v>
      </c>
      <c r="X72" s="881" t="str">
        <f ca="1">IF(W72&amp;W73&amp;W74="CUMPLIDA","CUMPLIDA",IF(OR(W72="VENCIDA",W73="VENCIDA",W74="VENCIDA"),"VENCIDA",IF(U72+U73+U74=6,"CUMPLIDA","EN TERMINO")))</f>
        <v>CUMPLIDA</v>
      </c>
    </row>
    <row r="73" spans="1:24" ht="69.75" customHeight="1">
      <c r="A73" s="879"/>
      <c r="B73" s="874"/>
      <c r="C73" s="874"/>
      <c r="D73" s="874"/>
      <c r="E73" s="874"/>
      <c r="F73" s="130" t="s">
        <v>1094</v>
      </c>
      <c r="G73" s="81" t="s">
        <v>1095</v>
      </c>
      <c r="H73" s="81">
        <v>2</v>
      </c>
      <c r="I73" s="77">
        <f>DEFINITIVO!I209</f>
        <v>43038</v>
      </c>
      <c r="J73" s="77">
        <f>DEFINITIVO!J209</f>
        <v>43190</v>
      </c>
      <c r="K73" s="78">
        <f t="shared" si="7"/>
        <v>21.714285714285715</v>
      </c>
      <c r="L73" s="131" t="s">
        <v>1096</v>
      </c>
      <c r="M73" s="164">
        <f>DEFINITIVO!M209</f>
        <v>2</v>
      </c>
      <c r="N73" s="79">
        <f t="shared" si="8"/>
        <v>1</v>
      </c>
      <c r="O73" s="78">
        <f t="shared" si="9"/>
        <v>21.714285714285715</v>
      </c>
      <c r="P73" s="78" t="e">
        <f>IF(J73&lt;=#REF!,O73,0)</f>
        <v>#REF!</v>
      </c>
      <c r="Q73" s="78" t="e">
        <f>IF(#REF!&gt;=J73,K73,0)</f>
        <v>#REF!</v>
      </c>
      <c r="R73" s="78"/>
      <c r="S73" s="131"/>
      <c r="T73" s="82" t="str">
        <f>DEFINITIVO!T209</f>
        <v>PLAN VIGENCIA 2016
22 de marzo de 2018,  informe referente al proceso ejecutivo del Fondo de Caminos Vecinales, contra Multiobras, presentado por el abogado contratista del Grupo de Defensa Judicial</v>
      </c>
      <c r="U73" s="131">
        <f t="shared" si="10"/>
        <v>2</v>
      </c>
      <c r="V73" s="131">
        <f t="shared" ca="1" si="11"/>
        <v>0</v>
      </c>
      <c r="W73" s="131" t="str">
        <f t="shared" ca="1" si="12"/>
        <v>CUMPLIDA</v>
      </c>
      <c r="X73" s="881"/>
    </row>
    <row r="74" spans="1:24" ht="48">
      <c r="A74" s="879"/>
      <c r="B74" s="874"/>
      <c r="C74" s="874"/>
      <c r="D74" s="874"/>
      <c r="E74" s="874"/>
      <c r="F74" s="130" t="s">
        <v>1042</v>
      </c>
      <c r="G74" s="81" t="s">
        <v>207</v>
      </c>
      <c r="H74" s="81">
        <v>1</v>
      </c>
      <c r="I74" s="77">
        <f>DEFINITIVO!I210</f>
        <v>43101</v>
      </c>
      <c r="J74" s="77">
        <f>DEFINITIVO!J210</f>
        <v>43465</v>
      </c>
      <c r="K74" s="78">
        <f t="shared" si="7"/>
        <v>52</v>
      </c>
      <c r="L74" s="131" t="s">
        <v>955</v>
      </c>
      <c r="M74" s="164">
        <f>DEFINITIVO!M210</f>
        <v>1</v>
      </c>
      <c r="N74" s="79">
        <f t="shared" si="8"/>
        <v>1</v>
      </c>
      <c r="O74" s="78">
        <f t="shared" si="9"/>
        <v>52</v>
      </c>
      <c r="P74" s="78" t="e">
        <f>IF(J74&lt;=#REF!,O74,0)</f>
        <v>#REF!</v>
      </c>
      <c r="Q74" s="78" t="e">
        <f>IF(#REF!&gt;=J74,K74,0)</f>
        <v>#REF!</v>
      </c>
      <c r="R74" s="78"/>
      <c r="S74" s="131"/>
      <c r="T74" s="82" t="str">
        <f>DEFINITIVO!T210</f>
        <v>PLAN VIGENCIA 2016
Con memorando 20183290093743 del 21-06-2018 se envía contabilidad para remisibilidad</v>
      </c>
      <c r="U74" s="131">
        <f t="shared" si="10"/>
        <v>2</v>
      </c>
      <c r="V74" s="131">
        <f t="shared" ca="1" si="11"/>
        <v>0</v>
      </c>
      <c r="W74" s="131" t="str">
        <f t="shared" ca="1" si="12"/>
        <v>CUMPLIDA</v>
      </c>
      <c r="X74" s="881"/>
    </row>
    <row r="75" spans="1:24" ht="192">
      <c r="A75" s="140">
        <v>37</v>
      </c>
      <c r="B75" s="130" t="s">
        <v>956</v>
      </c>
      <c r="C75" s="130" t="s">
        <v>48</v>
      </c>
      <c r="D75" s="130" t="s">
        <v>1043</v>
      </c>
      <c r="E75" s="137" t="s">
        <v>957</v>
      </c>
      <c r="F75" s="137" t="s">
        <v>958</v>
      </c>
      <c r="G75" s="81" t="s">
        <v>959</v>
      </c>
      <c r="H75" s="81">
        <v>2</v>
      </c>
      <c r="I75" s="77">
        <f>DEFINITIVO!I211</f>
        <v>43009</v>
      </c>
      <c r="J75" s="77">
        <f>DEFINITIVO!J211</f>
        <v>43023</v>
      </c>
      <c r="K75" s="78">
        <f t="shared" si="7"/>
        <v>2</v>
      </c>
      <c r="L75" s="131" t="s">
        <v>960</v>
      </c>
      <c r="M75" s="164">
        <f>DEFINITIVO!M211</f>
        <v>2</v>
      </c>
      <c r="N75" s="79">
        <f t="shared" si="8"/>
        <v>1</v>
      </c>
      <c r="O75" s="78">
        <f t="shared" si="9"/>
        <v>2</v>
      </c>
      <c r="P75" s="78" t="e">
        <f>IF(J75&lt;=#REF!,O75,0)</f>
        <v>#REF!</v>
      </c>
      <c r="Q75" s="78" t="e">
        <f>IF(#REF!&gt;=J75,K75,0)</f>
        <v>#REF!</v>
      </c>
      <c r="R75" s="78"/>
      <c r="S75" s="131"/>
      <c r="T75" s="82" t="str">
        <f>DEFINITIVO!T211</f>
        <v>PLAN VIGENCIA 2016
Con memorando 20173230085003 del 05-06-2017 de la Subdirección Administrativa y Financiera, comunica que se  presentaron  los bienes muebles obsoletos para dar de baja ,  al Subcomité Técnico Financiero y de Inversión (Acta No.6 del 26 de diciembre de 2016)  y el Comité Institucional de Desarrollo Administrativo (Acta del 27 de enero de 2017)  los que fueron aprobados. 
Con el comprobante contable 15271  del 30 de junio de 2017 se registra el  boletín 63 del 7 de junio de 2017, corresponde a los bienes muebles obsoletos para dar de baja, cuenta 8315 Deudoras de Control - Activos Retirados por valor de $13.648 millones.</v>
      </c>
      <c r="U75" s="131">
        <f t="shared" si="10"/>
        <v>2</v>
      </c>
      <c r="V75" s="131">
        <f t="shared" ca="1" si="11"/>
        <v>0</v>
      </c>
      <c r="W75" s="131" t="str">
        <f t="shared" ca="1" si="12"/>
        <v>CUMPLIDA</v>
      </c>
      <c r="X75" s="131" t="str">
        <f ca="1">IF(W75="CUMPLIDA","CUMPLIDA",IF(W75="EN TERMINO","EN TERMINO","VENCIDA"))</f>
        <v>CUMPLIDA</v>
      </c>
    </row>
    <row r="76" spans="1:24" ht="71.25" customHeight="1">
      <c r="A76" s="878">
        <v>38</v>
      </c>
      <c r="B76" s="870" t="s">
        <v>961</v>
      </c>
      <c r="C76" s="870" t="s">
        <v>48</v>
      </c>
      <c r="D76" s="870" t="s">
        <v>1044</v>
      </c>
      <c r="E76" s="893" t="s">
        <v>962</v>
      </c>
      <c r="F76" s="130" t="s">
        <v>963</v>
      </c>
      <c r="G76" s="81" t="s">
        <v>959</v>
      </c>
      <c r="H76" s="81">
        <v>4</v>
      </c>
      <c r="I76" s="77">
        <f>DEFINITIVO!I212</f>
        <v>43009</v>
      </c>
      <c r="J76" s="77">
        <f>DEFINITIVO!J212</f>
        <v>43069</v>
      </c>
      <c r="K76" s="78">
        <f t="shared" si="7"/>
        <v>8.5714285714285712</v>
      </c>
      <c r="L76" s="131" t="s">
        <v>960</v>
      </c>
      <c r="M76" s="164">
        <f>DEFINITIVO!M212</f>
        <v>4</v>
      </c>
      <c r="N76" s="79">
        <f t="shared" si="8"/>
        <v>1</v>
      </c>
      <c r="O76" s="78">
        <f t="shared" si="9"/>
        <v>8.5714285714285712</v>
      </c>
      <c r="P76" s="78" t="e">
        <f>IF(J76&lt;=#REF!,O76,0)</f>
        <v>#REF!</v>
      </c>
      <c r="Q76" s="78" t="e">
        <f>IF(#REF!&gt;=J76,K76,0)</f>
        <v>#REF!</v>
      </c>
      <c r="R76" s="78"/>
      <c r="S76" s="131"/>
      <c r="T76" s="82" t="str">
        <f>DEFINITIVO!T212</f>
        <v>PLAN VIGENCIA 2016
Se elaboró listado de bienes entregados y recibidos en comodato y se efectuaron los registros contables en las cuenta propiedad planta y equipo.</v>
      </c>
      <c r="U76" s="131">
        <f t="shared" si="10"/>
        <v>2</v>
      </c>
      <c r="V76" s="131">
        <f t="shared" ca="1" si="11"/>
        <v>0</v>
      </c>
      <c r="W76" s="131" t="str">
        <f t="shared" ca="1" si="12"/>
        <v>CUMPLIDA</v>
      </c>
      <c r="X76" s="881" t="str">
        <f ca="1">IF(W76&amp;W77&amp;W78&amp;W79&amp;W80="CUMPLIDA","CUMPLIDA",IF(OR(W76="VENCIDA",W77="VENCIDA",W78="VENCIDA",W79="VENCIDA",W80="VENCIDA"),"VENCIDA",IF(U76+U77+U78+U79+U80=10,"CUMPLIDA","EN TERMINO")))</f>
        <v>CUMPLIDA</v>
      </c>
    </row>
    <row r="77" spans="1:24" ht="72" customHeight="1">
      <c r="A77" s="879"/>
      <c r="B77" s="874"/>
      <c r="C77" s="874"/>
      <c r="D77" s="874"/>
      <c r="E77" s="967"/>
      <c r="F77" s="130" t="s">
        <v>964</v>
      </c>
      <c r="G77" s="81" t="s">
        <v>965</v>
      </c>
      <c r="H77" s="87">
        <v>1</v>
      </c>
      <c r="I77" s="77">
        <f>DEFINITIVO!I213</f>
        <v>43009</v>
      </c>
      <c r="J77" s="77">
        <f>DEFINITIVO!J213</f>
        <v>43373</v>
      </c>
      <c r="K77" s="78">
        <f t="shared" si="7"/>
        <v>52</v>
      </c>
      <c r="L77" s="131" t="s">
        <v>966</v>
      </c>
      <c r="M77" s="164">
        <f>DEFINITIVO!M213</f>
        <v>1</v>
      </c>
      <c r="N77" s="79">
        <f t="shared" si="8"/>
        <v>1</v>
      </c>
      <c r="O77" s="78">
        <f t="shared" si="9"/>
        <v>52</v>
      </c>
      <c r="P77" s="78" t="e">
        <f>IF(J77&lt;=#REF!,O77,0)</f>
        <v>#REF!</v>
      </c>
      <c r="Q77" s="78" t="e">
        <f>IF(#REF!&gt;=J77,K77,0)</f>
        <v>#REF!</v>
      </c>
      <c r="R77" s="78"/>
      <c r="S77" s="131"/>
      <c r="T77" s="82" t="str">
        <f>DEFINITIVO!T213</f>
        <v>PLAN VIGENCIA 2016
En tabla excel archivo 1_COMODATOS - ACTUALIZACION_SEPT_2018, se encuentran los comodatos y las carpetas correspondientes de cada uno</v>
      </c>
      <c r="U77" s="131">
        <f t="shared" si="10"/>
        <v>2</v>
      </c>
      <c r="V77" s="131">
        <f t="shared" ca="1" si="11"/>
        <v>0</v>
      </c>
      <c r="W77" s="131" t="str">
        <f t="shared" ca="1" si="12"/>
        <v>CUMPLIDA</v>
      </c>
      <c r="X77" s="881"/>
    </row>
    <row r="78" spans="1:24" ht="75" customHeight="1">
      <c r="A78" s="879"/>
      <c r="B78" s="874"/>
      <c r="C78" s="874"/>
      <c r="D78" s="874"/>
      <c r="E78" s="967"/>
      <c r="F78" s="130" t="s">
        <v>967</v>
      </c>
      <c r="G78" s="81" t="s">
        <v>448</v>
      </c>
      <c r="H78" s="87">
        <v>1</v>
      </c>
      <c r="I78" s="77">
        <f>DEFINITIVO!I214</f>
        <v>43009</v>
      </c>
      <c r="J78" s="77">
        <f>DEFINITIVO!J214</f>
        <v>43373</v>
      </c>
      <c r="K78" s="78">
        <f t="shared" si="7"/>
        <v>52</v>
      </c>
      <c r="L78" s="131" t="s">
        <v>966</v>
      </c>
      <c r="M78" s="164">
        <f>DEFINITIVO!M214</f>
        <v>1</v>
      </c>
      <c r="N78" s="79">
        <f t="shared" si="8"/>
        <v>1</v>
      </c>
      <c r="O78" s="78">
        <f t="shared" si="9"/>
        <v>52</v>
      </c>
      <c r="P78" s="78" t="e">
        <f>IF(J78&lt;=#REF!,O78,0)</f>
        <v>#REF!</v>
      </c>
      <c r="Q78" s="78" t="e">
        <f>IF(#REF!&gt;=J78,K78,0)</f>
        <v>#REF!</v>
      </c>
      <c r="R78" s="78"/>
      <c r="S78" s="131"/>
      <c r="T78" s="82" t="str">
        <f>DEFINITIVO!T214</f>
        <v>PLAN VIGENCIA 2016
En tabla excel archivo 1_COMODATOS - ACTUALIZACION_SEPT_2018, columna observaciones se relacionan los oficios remitidos a los comodatarios</v>
      </c>
      <c r="U78" s="131">
        <f t="shared" si="10"/>
        <v>2</v>
      </c>
      <c r="V78" s="131">
        <f t="shared" ca="1" si="11"/>
        <v>0</v>
      </c>
      <c r="W78" s="131" t="str">
        <f t="shared" ca="1" si="12"/>
        <v>CUMPLIDA</v>
      </c>
      <c r="X78" s="881"/>
    </row>
    <row r="79" spans="1:24" ht="36">
      <c r="A79" s="879"/>
      <c r="B79" s="874"/>
      <c r="C79" s="874"/>
      <c r="D79" s="874"/>
      <c r="E79" s="967"/>
      <c r="F79" s="130" t="s">
        <v>968</v>
      </c>
      <c r="G79" s="81" t="s">
        <v>969</v>
      </c>
      <c r="H79" s="87">
        <v>1</v>
      </c>
      <c r="I79" s="77">
        <f>DEFINITIVO!I215</f>
        <v>43009</v>
      </c>
      <c r="J79" s="77">
        <f>DEFINITIVO!J215</f>
        <v>43373</v>
      </c>
      <c r="K79" s="78">
        <f t="shared" si="7"/>
        <v>52</v>
      </c>
      <c r="L79" s="131" t="s">
        <v>966</v>
      </c>
      <c r="M79" s="164">
        <f>DEFINITIVO!M215</f>
        <v>1</v>
      </c>
      <c r="N79" s="79">
        <f t="shared" si="8"/>
        <v>1</v>
      </c>
      <c r="O79" s="78">
        <f t="shared" si="9"/>
        <v>52</v>
      </c>
      <c r="P79" s="78" t="e">
        <f>IF(J79&lt;=#REF!,O79,0)</f>
        <v>#REF!</v>
      </c>
      <c r="Q79" s="78" t="e">
        <f>IF(#REF!&gt;=J79,K79,0)</f>
        <v>#REF!</v>
      </c>
      <c r="R79" s="78"/>
      <c r="S79" s="131"/>
      <c r="T79" s="82" t="str">
        <f>DEFINITIVO!T215</f>
        <v>PLAN VIGENCIA 2016
En el aplicativo SAE/SAI,  se incoporaron los bienes recibidos de los comodatarios</v>
      </c>
      <c r="U79" s="131">
        <f t="shared" si="10"/>
        <v>2</v>
      </c>
      <c r="V79" s="131">
        <f t="shared" ca="1" si="11"/>
        <v>0</v>
      </c>
      <c r="W79" s="131" t="str">
        <f t="shared" ca="1" si="12"/>
        <v>CUMPLIDA</v>
      </c>
      <c r="X79" s="881"/>
    </row>
    <row r="80" spans="1:24" ht="409.5">
      <c r="A80" s="966"/>
      <c r="B80" s="871"/>
      <c r="C80" s="871"/>
      <c r="D80" s="871"/>
      <c r="E80" s="968"/>
      <c r="F80" s="130" t="s">
        <v>970</v>
      </c>
      <c r="G80" s="81" t="s">
        <v>107</v>
      </c>
      <c r="H80" s="87">
        <v>1</v>
      </c>
      <c r="I80" s="77">
        <f>DEFINITIVO!I216</f>
        <v>43101</v>
      </c>
      <c r="J80" s="77">
        <f>DEFINITIVO!J216</f>
        <v>43465</v>
      </c>
      <c r="K80" s="78">
        <f t="shared" si="7"/>
        <v>52</v>
      </c>
      <c r="L80" s="131" t="s">
        <v>966</v>
      </c>
      <c r="M80" s="164">
        <f>DEFINITIVO!M216</f>
        <v>1</v>
      </c>
      <c r="N80" s="79">
        <f t="shared" si="8"/>
        <v>1</v>
      </c>
      <c r="O80" s="78">
        <f t="shared" si="9"/>
        <v>52</v>
      </c>
      <c r="P80" s="78" t="e">
        <f>IF(J80&lt;=#REF!,O80,0)</f>
        <v>#REF!</v>
      </c>
      <c r="Q80" s="78" t="e">
        <f>IF(#REF!&gt;=J80,K80,0)</f>
        <v>#REF!</v>
      </c>
      <c r="R80" s="78"/>
      <c r="S80" s="131"/>
      <c r="T80" s="82" t="str">
        <f>DEFINITIVO!T216</f>
        <v>PLAN VIGENCIA 2016
Se amplia fecha terminación de acuerdo al correo de fecha del 19 nov_18
Se anexa informe 2_Avances Hallazgos CGR-oct-2018 y las actas de bajas que se han aprobado por parte del Subcomité de Bajas y del Comité de Institucional de Desarrollo y Desempeño
Esta pendiente la disposición final y recuperación de bienes
1. Se sometió a los comités la autorización de baja y disposición final de bienes muebles obsoletos; se anexan actas.
2. Se realizó donación a titulo gratuito de la planta eléctrica cabinada la cual será entregada al Municipio Litoral San Juan del Departamento del Chocó; se anexa Resolución 
3. Se efectuó entrega de las armas dadas de baja al Ministerio de Defensa, se anexa acta.
4. Los bienes muebles dados de baja en la vigencia 2017, no ha sido posible concluir  su disposición final, por cuanto, a la fecha no se cuenta con el intermediario comercial que nos apoye con la venta a través de subasta pública de los elementos; sin embargo, se relaciona la gestión realizada a la fecha para la contratación:
a) En la vigencia 2017, se realizó la selección abreviada SAF – 014 DE 2017, para la contratación del intermediario comercial proceso que fue declarado desierto por no presentarse propuestas, se adjunta Resolución 983 de 2017 Declaratoria Desierta.
b) Se solicita el 30 de agosto de 2017  al Comité Asesor de Contratación la aprobación de la Contratación Directa del Intermediario Comercial con el Martillo del Banco Popular, el cual fue aprobado; se enviaron los estudios y documentos previos al Grupo de Contratos, mediante memorando número 20183230012633 del 19 de enero de 2018, la cual no pudo ser suscrita por la Ley de Garantías, la cual concluyó en Agosto; nuevamente se reactivó el proceso.
c) En agosto mediante memorando número 201813300160503 del 17 de octubre de 2018, el Grupo Contratos devuelve el proceso con el fin de que los estudios y documentos previos sean ajustados de acuerdo a los requerimientos, remitiéndose nuevamente al Grupo; a la fecha se encuentran en revisión jurídica. 
5. En el mes de octubre se contactó un funcionario del Ministerio de Defensa el cual está interesado en recibir algunos bienes muebles a través de la modalidad de enajenación a titulo gratuito entre entidades públicas; a la fecha se están relacionando los bienes que serán donados con el fin de publicar en la página web del Ministerio el inventario y realizar el proceso de acuerdo al Decreto 1082 de 2015.
6. De otra parte, se ha requerido mediante varios memorandos y reiteración a la Dirección de Transporte y Tránsito para que se apruebe la baja y destrucción de las especies venales en estado de obsolescencia; sin que a la fecha se haya obtenido respuesta. Memorando numero 20183230112703 del 27 de julio de T2162018. Justificación de baja de especies venales a las Subdirecciones de Tránsito y Transporte, números  T216</v>
      </c>
      <c r="U80" s="131">
        <f t="shared" si="10"/>
        <v>2</v>
      </c>
      <c r="V80" s="131">
        <f t="shared" ca="1" si="11"/>
        <v>0</v>
      </c>
      <c r="W80" s="131" t="str">
        <f t="shared" ca="1" si="12"/>
        <v>CUMPLIDA</v>
      </c>
      <c r="X80" s="881"/>
    </row>
    <row r="81" spans="1:24" ht="180.75" customHeight="1">
      <c r="A81" s="878">
        <v>39</v>
      </c>
      <c r="B81" s="870" t="s">
        <v>1070</v>
      </c>
      <c r="C81" s="870" t="s">
        <v>48</v>
      </c>
      <c r="D81" s="870" t="s">
        <v>971</v>
      </c>
      <c r="E81" s="893" t="s">
        <v>972</v>
      </c>
      <c r="F81" s="137" t="s">
        <v>973</v>
      </c>
      <c r="G81" s="81" t="s">
        <v>107</v>
      </c>
      <c r="H81" s="81">
        <v>1</v>
      </c>
      <c r="I81" s="77">
        <f>DEFINITIVO!I217</f>
        <v>43009</v>
      </c>
      <c r="J81" s="77">
        <f>DEFINITIVO!J217</f>
        <v>43281</v>
      </c>
      <c r="K81" s="78">
        <f t="shared" si="7"/>
        <v>38.857142857142854</v>
      </c>
      <c r="L81" s="131" t="s">
        <v>974</v>
      </c>
      <c r="M81" s="164">
        <f>DEFINITIVO!M217</f>
        <v>1</v>
      </c>
      <c r="N81" s="79">
        <f t="shared" si="8"/>
        <v>1</v>
      </c>
      <c r="O81" s="78">
        <f t="shared" si="9"/>
        <v>38.857142857142854</v>
      </c>
      <c r="P81" s="78" t="e">
        <f>IF(J81&lt;=#REF!,O81,0)</f>
        <v>#REF!</v>
      </c>
      <c r="Q81" s="78" t="e">
        <f>IF(#REF!&gt;=J81,K81,0)</f>
        <v>#REF!</v>
      </c>
      <c r="R81" s="78"/>
      <c r="S81" s="131"/>
      <c r="T81" s="82" t="str">
        <f>DEFINITIVO!T217</f>
        <v>PLAN VIGENCIA 2016 PLAN VIGENCIA 2016
Con oficio MT  20173250135711 del 18/04/2017, solicito al Contador General de la Nacion,  concepto acerca de la viabilidad de registrar estos bienes en la contabilidad del MT.  Atendiendo el  concepto emitido con oficio No.20172000029361 del 31/05/2017, se procede con   memorando No. 20173250183893 del 02/11/2017,   a enviar la información al Grupo de Contabilidad de los 55 inmuebles que figuran a nombre de los FFNN, ya que se pudo determinar que  33 figuran a nombre del INVIAS. Estos bienes quedaron registrados en cuenta de orden con corte a 31/12/2018</v>
      </c>
      <c r="U81" s="131">
        <f t="shared" si="10"/>
        <v>2</v>
      </c>
      <c r="V81" s="131">
        <f t="shared" ca="1" si="11"/>
        <v>0</v>
      </c>
      <c r="W81" s="131" t="str">
        <f t="shared" ca="1" si="12"/>
        <v>CUMPLIDA</v>
      </c>
      <c r="X81" s="881" t="str">
        <f ca="1">IF(W81&amp;W82&amp;W83="CUMPLIDA","CUMPLIDA",IF(OR(W81="VENCIDA",W82="VENCIDA",W83="VENCIDA"),"VENCIDA",IF(U81+U82+U83=6,"CUMPLIDA","EN TERMINO")))</f>
        <v>CUMPLIDA</v>
      </c>
    </row>
    <row r="82" spans="1:24" ht="176.25" customHeight="1">
      <c r="A82" s="879"/>
      <c r="B82" s="874"/>
      <c r="C82" s="874"/>
      <c r="D82" s="874"/>
      <c r="E82" s="967"/>
      <c r="F82" s="137" t="s">
        <v>975</v>
      </c>
      <c r="G82" s="81" t="s">
        <v>207</v>
      </c>
      <c r="H82" s="87">
        <v>1</v>
      </c>
      <c r="I82" s="77">
        <f>DEFINITIVO!I218</f>
        <v>43009</v>
      </c>
      <c r="J82" s="77">
        <f>DEFINITIVO!J218</f>
        <v>43281</v>
      </c>
      <c r="K82" s="78">
        <f t="shared" si="7"/>
        <v>38.857142857142854</v>
      </c>
      <c r="L82" s="131" t="s">
        <v>974</v>
      </c>
      <c r="M82" s="164">
        <f>DEFINITIVO!M218</f>
        <v>1</v>
      </c>
      <c r="N82" s="79">
        <f t="shared" si="8"/>
        <v>1</v>
      </c>
      <c r="O82" s="78">
        <f t="shared" si="9"/>
        <v>38.857142857142854</v>
      </c>
      <c r="P82" s="78" t="e">
        <f>IF(J82&lt;=#REF!,O82,0)</f>
        <v>#REF!</v>
      </c>
      <c r="Q82" s="78" t="e">
        <f>IF(#REF!&gt;=J82,K82,0)</f>
        <v>#REF!</v>
      </c>
      <c r="R82" s="78"/>
      <c r="S82" s="131"/>
      <c r="T82" s="82" t="str">
        <f>DEFINITIVO!T218</f>
        <v>PLAN VIGENCIA 2016
Con oficio MT  20173250135711 del 18/04/2017, solicito al Contador General de la Nacion,  concepto acerca de la viabilidad de registrar estos bienes en la contabilidad del MT.  Atendiendo el  concepto emitido con oficio No.20172000029361 del 31/05/2017, se procede con   memorando No. 20173250183893 del 02/11/2017,   a enviar la información al Grupo de Contabilidad de los 55 inmuebles que figuran a nombre de los FFNN, ya que se pudo determinar que  33 figuran a nombre del INVIAS. Estos bienes quedaron registrados en cuenta de orden con corte a 31/12/2018</v>
      </c>
      <c r="U82" s="131">
        <f t="shared" si="10"/>
        <v>2</v>
      </c>
      <c r="V82" s="131">
        <f t="shared" ca="1" si="11"/>
        <v>0</v>
      </c>
      <c r="W82" s="131" t="str">
        <f t="shared" ca="1" si="12"/>
        <v>CUMPLIDA</v>
      </c>
      <c r="X82" s="881"/>
    </row>
    <row r="83" spans="1:24" ht="170.25" customHeight="1">
      <c r="A83" s="879"/>
      <c r="B83" s="874"/>
      <c r="C83" s="874"/>
      <c r="D83" s="874"/>
      <c r="E83" s="967"/>
      <c r="F83" s="137" t="s">
        <v>1045</v>
      </c>
      <c r="G83" s="117" t="s">
        <v>969</v>
      </c>
      <c r="H83" s="87">
        <v>1</v>
      </c>
      <c r="I83" s="77">
        <f>DEFINITIVO!I219</f>
        <v>43009</v>
      </c>
      <c r="J83" s="77">
        <f>DEFINITIVO!J219</f>
        <v>43281</v>
      </c>
      <c r="K83" s="78">
        <f t="shared" si="7"/>
        <v>38.857142857142854</v>
      </c>
      <c r="L83" s="131" t="s">
        <v>976</v>
      </c>
      <c r="M83" s="164">
        <f>DEFINITIVO!M219</f>
        <v>1</v>
      </c>
      <c r="N83" s="79">
        <f t="shared" si="8"/>
        <v>1</v>
      </c>
      <c r="O83" s="78">
        <f t="shared" si="9"/>
        <v>38.857142857142854</v>
      </c>
      <c r="P83" s="78" t="e">
        <f>IF(J83&lt;=#REF!,O83,0)</f>
        <v>#REF!</v>
      </c>
      <c r="Q83" s="78" t="e">
        <f>IF(#REF!&gt;=J83,K83,0)</f>
        <v>#REF!</v>
      </c>
      <c r="R83" s="78"/>
      <c r="S83" s="131"/>
      <c r="T83" s="82" t="str">
        <f>DEFINITIVO!T219</f>
        <v>PLAN VIGENCIA 2016
Con oficio MT  20173250135711 del 18/04/2017, solicito al Contador General de la Nacion,  concepto acerca de la viabilidad de registrar estos bienes en la contabilidad del MT.  Atendiendo el  concepto emitido con oficio No.20172000029361 del 31/05/2017, se procede con   memorando No. 20173250183893 del 02/11/2017,   a enviar la información al Grupo de Contabilidad de los 55 inmuebles que figuran a nombre de los FFNN, ya que se pudo determinar que  33 figuran a nombre del INVIAS. Estos bienes quedaron registrados en cuenta de orden con corte a 31/12/2018</v>
      </c>
      <c r="U83" s="131">
        <f t="shared" si="10"/>
        <v>2</v>
      </c>
      <c r="V83" s="131">
        <f t="shared" ca="1" si="11"/>
        <v>0</v>
      </c>
      <c r="W83" s="131" t="str">
        <f t="shared" ca="1" si="12"/>
        <v>CUMPLIDA</v>
      </c>
      <c r="X83" s="881"/>
    </row>
    <row r="84" spans="1:24" ht="121.5" customHeight="1">
      <c r="A84" s="878">
        <v>40</v>
      </c>
      <c r="B84" s="870" t="s">
        <v>977</v>
      </c>
      <c r="C84" s="870" t="s">
        <v>48</v>
      </c>
      <c r="D84" s="870" t="s">
        <v>978</v>
      </c>
      <c r="E84" s="893" t="s">
        <v>979</v>
      </c>
      <c r="F84" s="137" t="s">
        <v>980</v>
      </c>
      <c r="G84" s="81" t="s">
        <v>107</v>
      </c>
      <c r="H84" s="81">
        <v>1</v>
      </c>
      <c r="I84" s="77">
        <f>DEFINITIVO!I220</f>
        <v>43009</v>
      </c>
      <c r="J84" s="77">
        <f>DEFINITIVO!J220</f>
        <v>43281</v>
      </c>
      <c r="K84" s="78">
        <f t="shared" si="7"/>
        <v>38.857142857142854</v>
      </c>
      <c r="L84" s="131" t="s">
        <v>974</v>
      </c>
      <c r="M84" s="164">
        <f>DEFINITIVO!M220</f>
        <v>1</v>
      </c>
      <c r="N84" s="79">
        <f t="shared" si="8"/>
        <v>1</v>
      </c>
      <c r="O84" s="78">
        <f t="shared" si="9"/>
        <v>38.857142857142854</v>
      </c>
      <c r="P84" s="78" t="e">
        <f>IF(J84&lt;=#REF!,O84,0)</f>
        <v>#REF!</v>
      </c>
      <c r="Q84" s="78" t="e">
        <f>IF(#REF!&gt;=J84,K84,0)</f>
        <v>#REF!</v>
      </c>
      <c r="R84" s="78"/>
      <c r="S84" s="131"/>
      <c r="T84" s="82" t="str">
        <f>DEFINITIVO!T220</f>
        <v>PLAN VIGENCIA 2016
Con oficio MT  20173250135711 del 18/04/2017, solicito al Contador General de la Nacion,  concepto acerca de la viabilidad de registrar estos bienes en la contabilidad del MT.  Atendiendo el  concepto emitido con oficio No.20172000029361 del 31/05/2017, se procede con   memorando No. 20173250183893 del 02/11/2017,   a enviar la información al Grupo de Contabilidad de los 55 inmuebles que figuran a nombre de los FFNN, ya que se pudo determinar que  33 figuran a nombre del INVIAS. Estos bienes quedaron registrados en cuenta de orden con corte a 31/12/2018</v>
      </c>
      <c r="U84" s="131">
        <f t="shared" si="10"/>
        <v>2</v>
      </c>
      <c r="V84" s="131">
        <f t="shared" ca="1" si="11"/>
        <v>0</v>
      </c>
      <c r="W84" s="131" t="str">
        <f t="shared" ca="1" si="12"/>
        <v>CUMPLIDA</v>
      </c>
      <c r="X84" s="881" t="str">
        <f ca="1">IF(W84&amp;W85&amp;W86="CUMPLIDA","CUMPLIDA",IF(OR(W84="VENCIDA",W85="VENCIDA",W86="VENCIDA"),"VENCIDA",IF(U84+U85+U86=6,"CUMPLIDA","EN TERMINO")))</f>
        <v>CUMPLIDA</v>
      </c>
    </row>
    <row r="85" spans="1:24" ht="83.25" customHeight="1">
      <c r="A85" s="879"/>
      <c r="B85" s="874"/>
      <c r="C85" s="874"/>
      <c r="D85" s="874"/>
      <c r="E85" s="967"/>
      <c r="F85" s="137" t="s">
        <v>981</v>
      </c>
      <c r="G85" s="81" t="s">
        <v>207</v>
      </c>
      <c r="H85" s="87">
        <v>1</v>
      </c>
      <c r="I85" s="77">
        <f>DEFINITIVO!I221</f>
        <v>43009</v>
      </c>
      <c r="J85" s="77">
        <f>DEFINITIVO!J221</f>
        <v>43281</v>
      </c>
      <c r="K85" s="78">
        <f t="shared" si="7"/>
        <v>38.857142857142854</v>
      </c>
      <c r="L85" s="131" t="s">
        <v>974</v>
      </c>
      <c r="M85" s="164">
        <f>DEFINITIVO!M221</f>
        <v>1</v>
      </c>
      <c r="N85" s="79">
        <f t="shared" si="8"/>
        <v>1</v>
      </c>
      <c r="O85" s="78">
        <f t="shared" si="9"/>
        <v>38.857142857142854</v>
      </c>
      <c r="P85" s="78" t="e">
        <f>IF(J85&lt;=#REF!,O85,0)</f>
        <v>#REF!</v>
      </c>
      <c r="Q85" s="78" t="e">
        <f>IF(#REF!&gt;=J85,K85,0)</f>
        <v>#REF!</v>
      </c>
      <c r="R85" s="78"/>
      <c r="S85" s="131"/>
      <c r="T85" s="82" t="str">
        <f>DEFINITIVO!T221</f>
        <v>PLAN VIGENCIA 2016
Con oficio MT  20173250135711 del 18/04/2017, solicito al Contador General de la Nacion,  concepto acerca de la viabilidad de registrar estos bienes en la contabilidad del MT.  Atendiendo el  concepto emitido con oficio No.20172000029361 del 31/05/2017, se procede con   memorando No. 20173250183893 del 02/11/2017,   a enviar la información al Grupo de Contabilidad de los 55 inmuebles que figuran a nombre de los FFNN, ya que se pudo determinar que  33 figuran a nombre del INVIAS. Estos bienes quedaron registrados en cuenta de orden con corte a 31/12/2018</v>
      </c>
      <c r="U85" s="131">
        <f t="shared" si="10"/>
        <v>2</v>
      </c>
      <c r="V85" s="131">
        <f t="shared" ca="1" si="11"/>
        <v>0</v>
      </c>
      <c r="W85" s="131" t="str">
        <f t="shared" ca="1" si="12"/>
        <v>CUMPLIDA</v>
      </c>
      <c r="X85" s="881"/>
    </row>
    <row r="86" spans="1:24" ht="166.5" customHeight="1">
      <c r="A86" s="879"/>
      <c r="B86" s="874"/>
      <c r="C86" s="874"/>
      <c r="D86" s="874"/>
      <c r="E86" s="967"/>
      <c r="F86" s="137" t="s">
        <v>982</v>
      </c>
      <c r="G86" s="117" t="s">
        <v>969</v>
      </c>
      <c r="H86" s="87">
        <v>1</v>
      </c>
      <c r="I86" s="77">
        <f>DEFINITIVO!I222</f>
        <v>43009</v>
      </c>
      <c r="J86" s="77">
        <f>DEFINITIVO!J222</f>
        <v>43281</v>
      </c>
      <c r="K86" s="78">
        <f t="shared" si="7"/>
        <v>38.857142857142854</v>
      </c>
      <c r="L86" s="131" t="s">
        <v>976</v>
      </c>
      <c r="M86" s="164">
        <f>DEFINITIVO!M222</f>
        <v>1</v>
      </c>
      <c r="N86" s="79">
        <f t="shared" si="8"/>
        <v>1</v>
      </c>
      <c r="O86" s="78">
        <f t="shared" si="9"/>
        <v>38.857142857142854</v>
      </c>
      <c r="P86" s="78" t="e">
        <f>IF(J86&lt;=#REF!,O86,0)</f>
        <v>#REF!</v>
      </c>
      <c r="Q86" s="78" t="e">
        <f>IF(#REF!&gt;=J86,K86,0)</f>
        <v>#REF!</v>
      </c>
      <c r="R86" s="78"/>
      <c r="S86" s="131"/>
      <c r="T86" s="82" t="str">
        <f>DEFINITIVO!T222</f>
        <v>PLAN VIGENCIA 2016
Mediante asiento contable C-923 dic.31.2017  Predio Girardot  se contabiliza predio.</v>
      </c>
      <c r="U86" s="131">
        <f t="shared" si="10"/>
        <v>2</v>
      </c>
      <c r="V86" s="131">
        <f t="shared" ca="1" si="11"/>
        <v>0</v>
      </c>
      <c r="W86" s="131" t="str">
        <f t="shared" ca="1" si="12"/>
        <v>CUMPLIDA</v>
      </c>
      <c r="X86" s="881"/>
    </row>
    <row r="87" spans="1:24" ht="123" customHeight="1">
      <c r="A87" s="878">
        <v>41</v>
      </c>
      <c r="B87" s="870" t="s">
        <v>983</v>
      </c>
      <c r="C87" s="870" t="s">
        <v>784</v>
      </c>
      <c r="D87" s="870" t="s">
        <v>984</v>
      </c>
      <c r="E87" s="893" t="s">
        <v>985</v>
      </c>
      <c r="F87" s="137" t="s">
        <v>986</v>
      </c>
      <c r="G87" s="81" t="s">
        <v>207</v>
      </c>
      <c r="H87" s="81">
        <v>2</v>
      </c>
      <c r="I87" s="77">
        <f>DEFINITIVO!I223</f>
        <v>43009</v>
      </c>
      <c r="J87" s="77">
        <f>DEFINITIVO!J223</f>
        <v>43084</v>
      </c>
      <c r="K87" s="78">
        <f t="shared" si="7"/>
        <v>10.714285714285714</v>
      </c>
      <c r="L87" s="131" t="s">
        <v>987</v>
      </c>
      <c r="M87" s="164">
        <f>DEFINITIVO!M223</f>
        <v>2</v>
      </c>
      <c r="N87" s="79">
        <f t="shared" si="8"/>
        <v>1</v>
      </c>
      <c r="O87" s="78">
        <f t="shared" si="9"/>
        <v>10.714285714285714</v>
      </c>
      <c r="P87" s="78" t="e">
        <f>IF(J87&lt;=#REF!,O87,0)</f>
        <v>#REF!</v>
      </c>
      <c r="Q87" s="78" t="e">
        <f>IF(#REF!&gt;=J87,K87,0)</f>
        <v>#REF!</v>
      </c>
      <c r="R87" s="78"/>
      <c r="S87" s="131"/>
      <c r="T87" s="82" t="str">
        <f>DEFINITIVO!T223</f>
        <v>PLAN VIGENCIA 2016
Memorando 201473260185863 del 3 de noviembre de 2017, Director de Infraestructura, Asunto: Seguimiento ejecución presupuestal vigencia 2017, saldos CDP(s) y reserva presupuestal 2016
Memorando 20173260185873 del 3 de noviembbre, director de Transporte y Tránsito, Asunto:  Seguimiento ejecución presupuestal vigencia 2017, saldos CDP(s) y reserva presupuestal 2016
Memorando 20173260161883 del 2 de octubre de 2017, Director de Infraestructura, Asunto: Seguimiento ejecución presupuestal vigencia 2017, saldos CDP(s) y reserva presupuestal 2016</v>
      </c>
      <c r="U87" s="131">
        <f t="shared" si="10"/>
        <v>2</v>
      </c>
      <c r="V87" s="131">
        <f t="shared" ca="1" si="11"/>
        <v>0</v>
      </c>
      <c r="W87" s="131" t="str">
        <f t="shared" ca="1" si="12"/>
        <v>CUMPLIDA</v>
      </c>
      <c r="X87" s="881" t="str">
        <f ca="1">IF(W87&amp;W88&amp;W89="CUMPLIDA","CUMPLIDA",IF(OR(W87="VENCIDA",W88="VENCIDA",W89="VENCIDA"),"VENCIDA",IF(U87+U88+U89=6,"CUMPLIDA","EN TERMINO")))</f>
        <v>CUMPLIDA</v>
      </c>
    </row>
    <row r="88" spans="1:24" ht="162" customHeight="1">
      <c r="A88" s="879"/>
      <c r="B88" s="874"/>
      <c r="C88" s="874"/>
      <c r="D88" s="874"/>
      <c r="E88" s="967"/>
      <c r="F88" s="137" t="s">
        <v>988</v>
      </c>
      <c r="G88" s="81" t="s">
        <v>948</v>
      </c>
      <c r="H88" s="81">
        <v>1</v>
      </c>
      <c r="I88" s="77">
        <f>DEFINITIVO!I224</f>
        <v>43040</v>
      </c>
      <c r="J88" s="77">
        <f>DEFINITIVO!J224</f>
        <v>43100</v>
      </c>
      <c r="K88" s="78">
        <f t="shared" si="7"/>
        <v>8.5714285714285712</v>
      </c>
      <c r="L88" s="131" t="s">
        <v>989</v>
      </c>
      <c r="M88" s="164">
        <f>DEFINITIVO!M224</f>
        <v>1</v>
      </c>
      <c r="N88" s="79">
        <f t="shared" si="8"/>
        <v>1</v>
      </c>
      <c r="O88" s="78">
        <f t="shared" si="9"/>
        <v>8.5714285714285712</v>
      </c>
      <c r="P88" s="78" t="e">
        <f>IF(J88&lt;=#REF!,O88,0)</f>
        <v>#REF!</v>
      </c>
      <c r="Q88" s="78" t="e">
        <f>IF(#REF!&gt;=J88,K88,0)</f>
        <v>#REF!</v>
      </c>
      <c r="R88" s="78"/>
      <c r="S88" s="131"/>
      <c r="T88" s="82" t="str">
        <f>DEFINITIVO!T224</f>
        <v>PLAN VIGENCIA 2016
Acorde con las instrucciones del MHCP se agilizó el proceso de obligación de cuentas para la constitución de las cuentas por pagar, evitando incumplir la norma sobre el tope de reservas para el año 2018.</v>
      </c>
      <c r="U88" s="131">
        <f t="shared" si="10"/>
        <v>2</v>
      </c>
      <c r="V88" s="131">
        <f t="shared" ca="1" si="11"/>
        <v>0</v>
      </c>
      <c r="W88" s="131" t="str">
        <f t="shared" ca="1" si="12"/>
        <v>CUMPLIDA</v>
      </c>
      <c r="X88" s="881"/>
    </row>
    <row r="89" spans="1:24" ht="126.75" customHeight="1">
      <c r="A89" s="966"/>
      <c r="B89" s="871"/>
      <c r="C89" s="871"/>
      <c r="D89" s="871"/>
      <c r="E89" s="968"/>
      <c r="F89" s="137" t="s">
        <v>990</v>
      </c>
      <c r="G89" s="81" t="s">
        <v>991</v>
      </c>
      <c r="H89" s="81">
        <v>3</v>
      </c>
      <c r="I89" s="77">
        <f>DEFINITIVO!I225</f>
        <v>43009</v>
      </c>
      <c r="J89" s="77">
        <f>DEFINITIVO!J225</f>
        <v>43074</v>
      </c>
      <c r="K89" s="78">
        <f t="shared" si="7"/>
        <v>9.2857142857142865</v>
      </c>
      <c r="L89" s="131" t="s">
        <v>987</v>
      </c>
      <c r="M89" s="164">
        <f>DEFINITIVO!M225</f>
        <v>3</v>
      </c>
      <c r="N89" s="79">
        <f t="shared" si="8"/>
        <v>1</v>
      </c>
      <c r="O89" s="78">
        <f t="shared" si="9"/>
        <v>9.2857142857142865</v>
      </c>
      <c r="P89" s="78" t="e">
        <f>IF(J89&lt;=#REF!,O89,0)</f>
        <v>#REF!</v>
      </c>
      <c r="Q89" s="78" t="e">
        <f>IF(#REF!&gt;=J89,K89,0)</f>
        <v>#REF!</v>
      </c>
      <c r="R89" s="78"/>
      <c r="S89" s="131"/>
      <c r="T89" s="82" t="str">
        <f>DEFINITIVO!T225</f>
        <v>PLAN VIGENCIA 2016
Con Memorando Circular 20173200205573 del 4 de diciembre de 2017, suscrito por la Secrataria General, se fijaron los los parametros para el cierre de vigencia 2017, dando las recomendaciones para la reducción de la reserva presupuestal.
Correos electrónicos, seguimiento de la ejecución de la vigencia y reserva presupuestal, fechas: 7, 14, 17 y 18 de noviembre de 2017.</v>
      </c>
      <c r="U89" s="131">
        <f t="shared" si="10"/>
        <v>2</v>
      </c>
      <c r="V89" s="131">
        <f t="shared" ca="1" si="11"/>
        <v>0</v>
      </c>
      <c r="W89" s="131" t="str">
        <f t="shared" ca="1" si="12"/>
        <v>CUMPLIDA</v>
      </c>
      <c r="X89" s="881"/>
    </row>
    <row r="90" spans="1:24">
      <c r="A90" s="68" t="s">
        <v>366</v>
      </c>
      <c r="B90" s="68"/>
      <c r="C90" s="69"/>
      <c r="D90" s="68"/>
      <c r="E90" s="68"/>
      <c r="F90" s="70"/>
      <c r="G90" s="70"/>
      <c r="H90" s="70"/>
      <c r="I90" s="93"/>
      <c r="J90" s="93"/>
      <c r="K90" s="72"/>
      <c r="L90" s="73"/>
      <c r="M90" s="73"/>
      <c r="N90" s="74"/>
      <c r="O90" s="72"/>
      <c r="P90" s="72"/>
      <c r="Q90" s="56"/>
      <c r="R90" s="73"/>
      <c r="S90" s="73"/>
      <c r="T90" s="73"/>
      <c r="U90" s="73"/>
      <c r="V90" s="73"/>
      <c r="W90" s="73"/>
      <c r="X90" s="75"/>
    </row>
    <row r="91" spans="1:24" ht="324">
      <c r="A91" s="868">
        <v>3</v>
      </c>
      <c r="B91" s="870" t="s">
        <v>591</v>
      </c>
      <c r="C91" s="870" t="s">
        <v>282</v>
      </c>
      <c r="D91" s="130" t="s">
        <v>402</v>
      </c>
      <c r="E91" s="137" t="s">
        <v>403</v>
      </c>
      <c r="F91" s="137" t="s">
        <v>404</v>
      </c>
      <c r="G91" s="81" t="s">
        <v>405</v>
      </c>
      <c r="H91" s="81">
        <v>4</v>
      </c>
      <c r="I91" s="92">
        <f>DEFINITIVO!I234</f>
        <v>42614</v>
      </c>
      <c r="J91" s="92">
        <f>DEFINITIVO!J234</f>
        <v>42917</v>
      </c>
      <c r="K91" s="78">
        <f t="shared" ref="K91:K122" si="13">(+J91-I91)/7</f>
        <v>43.285714285714285</v>
      </c>
      <c r="L91" s="131" t="s">
        <v>542</v>
      </c>
      <c r="M91" s="131">
        <f>DEFINITIVO!M234</f>
        <v>4</v>
      </c>
      <c r="N91" s="79">
        <f t="shared" ref="N91:N122" si="14">IF(M91/H91&gt;1,1,+M91/H91)</f>
        <v>1</v>
      </c>
      <c r="O91" s="78">
        <f t="shared" ref="O91:O122" si="15">+K91*N91</f>
        <v>43.285714285714285</v>
      </c>
      <c r="P91" s="78" t="e">
        <f>IF(J91&lt;=#REF!,O91,0)</f>
        <v>#REF!</v>
      </c>
      <c r="Q91" s="78" t="e">
        <f>IF(#REF!&gt;=J91,K91,0)</f>
        <v>#REF!</v>
      </c>
      <c r="R91" s="131"/>
      <c r="S91" s="131"/>
      <c r="T91" s="82" t="str">
        <f>DEFINITIVO!T234</f>
        <v>AUDITORIA VIGENCIA 2015
Con memorando20174100047093 del 28 de marzo de 2017 se envió proyecto de ley por medio del cual se modifica el articulo 15 de la Ley 1005 de 2006.</v>
      </c>
      <c r="U91" s="131">
        <f t="shared" ref="U91:U122" si="16">IF(N91=100%,2,0)</f>
        <v>2</v>
      </c>
      <c r="V91" s="131">
        <f t="shared" ref="V91:V122" ca="1" si="17">IF(J91&lt;$T$2,0,1)</f>
        <v>0</v>
      </c>
      <c r="W91" s="131" t="str">
        <f t="shared" ref="W91:W122" ca="1" si="18">IF(U91+V91&gt;1,"CUMPLIDA",IF(V91=1,"EN TERMINO","VENCIDA"))</f>
        <v>CUMPLIDA</v>
      </c>
      <c r="X91" s="881" t="str">
        <f ca="1">IF(W91&amp;W92="CUMPLIDA","CUMPLIDA",IF(OR(W91="VENCIDA",W92="VENCIDA"),"VENCIDA",IF(U91+U92=4,"CUMPLIDA","EN TERMINO")))</f>
        <v>CUMPLIDA</v>
      </c>
    </row>
    <row r="92" spans="1:24" ht="168">
      <c r="A92" s="869"/>
      <c r="B92" s="871"/>
      <c r="C92" s="871"/>
      <c r="D92" s="130" t="s">
        <v>406</v>
      </c>
      <c r="E92" s="137" t="s">
        <v>407</v>
      </c>
      <c r="F92" s="137" t="s">
        <v>408</v>
      </c>
      <c r="G92" s="81" t="s">
        <v>409</v>
      </c>
      <c r="H92" s="81">
        <v>3</v>
      </c>
      <c r="I92" s="92">
        <f>DEFINITIVO!I235</f>
        <v>42614</v>
      </c>
      <c r="J92" s="92">
        <f>DEFINITIVO!J235</f>
        <v>42735</v>
      </c>
      <c r="K92" s="78">
        <f t="shared" si="13"/>
        <v>17.285714285714285</v>
      </c>
      <c r="L92" s="131" t="s">
        <v>542</v>
      </c>
      <c r="M92" s="164">
        <f>DEFINITIVO!M235</f>
        <v>3</v>
      </c>
      <c r="N92" s="79">
        <f t="shared" si="14"/>
        <v>1</v>
      </c>
      <c r="O92" s="78">
        <f t="shared" si="15"/>
        <v>17.285714285714285</v>
      </c>
      <c r="P92" s="78" t="e">
        <f>IF(J92&lt;=#REF!,O92,0)</f>
        <v>#REF!</v>
      </c>
      <c r="Q92" s="78" t="e">
        <f>IF(#REF!&gt;=J92,K92,0)</f>
        <v>#REF!</v>
      </c>
      <c r="R92" s="131"/>
      <c r="S92" s="131"/>
      <c r="T92" s="82" t="str">
        <f>DEFINITIVO!T235</f>
        <v>AUDITORIA VIGENCIA 2015
Para la vigencia 2014 se envió cuenta de cobro al Organismo de tránsito de Bucaramanga con radicado MT No. 20163290250811 del 07/06/2016 y la vigencia de cobro 2015 radicado MT No. 20163290240711 del 31/05/2016.. Vigencia 2016 Cuenta de cobro No.  334/2016, con radicado MT No. 20163290540031</v>
      </c>
      <c r="U92" s="131">
        <f t="shared" si="16"/>
        <v>2</v>
      </c>
      <c r="V92" s="131">
        <f t="shared" ca="1" si="17"/>
        <v>0</v>
      </c>
      <c r="W92" s="131" t="str">
        <f t="shared" ca="1" si="18"/>
        <v>CUMPLIDA</v>
      </c>
      <c r="X92" s="881"/>
    </row>
    <row r="93" spans="1:24" ht="300">
      <c r="A93" s="129">
        <v>4</v>
      </c>
      <c r="B93" s="130" t="s">
        <v>369</v>
      </c>
      <c r="C93" s="130" t="s">
        <v>31</v>
      </c>
      <c r="D93" s="130" t="s">
        <v>410</v>
      </c>
      <c r="E93" s="137" t="s">
        <v>411</v>
      </c>
      <c r="F93" s="137" t="s">
        <v>412</v>
      </c>
      <c r="G93" s="81" t="s">
        <v>413</v>
      </c>
      <c r="H93" s="81">
        <v>3</v>
      </c>
      <c r="I93" s="92">
        <f>DEFINITIVO!I236</f>
        <v>42614</v>
      </c>
      <c r="J93" s="92">
        <f>DEFINITIVO!J236</f>
        <v>42917</v>
      </c>
      <c r="K93" s="78">
        <f t="shared" si="13"/>
        <v>43.285714285714285</v>
      </c>
      <c r="L93" s="131" t="s">
        <v>542</v>
      </c>
      <c r="M93" s="164">
        <f>DEFINITIVO!M236</f>
        <v>3</v>
      </c>
      <c r="N93" s="79">
        <f t="shared" si="14"/>
        <v>1</v>
      </c>
      <c r="O93" s="78">
        <f t="shared" si="15"/>
        <v>43.285714285714285</v>
      </c>
      <c r="P93" s="78" t="e">
        <f>IF(J93&lt;=#REF!,O93,0)</f>
        <v>#REF!</v>
      </c>
      <c r="Q93" s="78" t="e">
        <f>IF(#REF!&gt;=J93,K93,0)</f>
        <v>#REF!</v>
      </c>
      <c r="R93" s="131"/>
      <c r="S93" s="131"/>
      <c r="T93" s="82" t="str">
        <f>DEFINITIVO!T236</f>
        <v>AUDITORIA VIGENCIA 2015
Runt Y Subdirección Administrativa y Financiera. CIRCULAR 201440104893410 DIC 2014.
Memorando 20173200021893 del 15 feb 2017,  se remitió a la Subdirección de Tránsito, al Grupo Runt:  
 Instructivo transferencia  treinta y cinco por ciento (35%) del organismo de tránsito al ministerio de transporte, por concepto de costos inherentes de asignar series, códigos y rangos de la especie venal
 Planilla Única valores reportados en el sistema Runt con las tarifas aprobadas para los organismo de tránsito
 Matriz liquidación aforos valores reportados al Runt - tarifa aprobada para el organismo de tránsito</v>
      </c>
      <c r="U93" s="131">
        <f t="shared" si="16"/>
        <v>2</v>
      </c>
      <c r="V93" s="131">
        <f t="shared" ca="1" si="17"/>
        <v>0</v>
      </c>
      <c r="W93" s="131" t="str">
        <f t="shared" ca="1" si="18"/>
        <v>CUMPLIDA</v>
      </c>
      <c r="X93" s="131" t="str">
        <f ca="1">IF(W93="CUMPLIDA","CUMPLIDA",IF(W93="EN TERMINO","EN TERMINO","VENCIDA"))</f>
        <v>CUMPLIDA</v>
      </c>
    </row>
    <row r="94" spans="1:24" ht="372">
      <c r="A94" s="868">
        <v>7</v>
      </c>
      <c r="B94" s="870" t="s">
        <v>370</v>
      </c>
      <c r="C94" s="870" t="s">
        <v>282</v>
      </c>
      <c r="D94" s="870" t="s">
        <v>414</v>
      </c>
      <c r="E94" s="137" t="s">
        <v>415</v>
      </c>
      <c r="F94" s="137" t="s">
        <v>416</v>
      </c>
      <c r="G94" s="81" t="s">
        <v>417</v>
      </c>
      <c r="H94" s="81">
        <v>4</v>
      </c>
      <c r="I94" s="92">
        <f>DEFINITIVO!I237</f>
        <v>42614</v>
      </c>
      <c r="J94" s="92">
        <f>DEFINITIVO!J237</f>
        <v>42917</v>
      </c>
      <c r="K94" s="78">
        <f t="shared" si="13"/>
        <v>43.285714285714285</v>
      </c>
      <c r="L94" s="131" t="s">
        <v>543</v>
      </c>
      <c r="M94" s="164">
        <f>DEFINITIVO!M237</f>
        <v>4</v>
      </c>
      <c r="N94" s="79">
        <f t="shared" si="14"/>
        <v>1</v>
      </c>
      <c r="O94" s="78">
        <f t="shared" si="15"/>
        <v>43.285714285714285</v>
      </c>
      <c r="P94" s="78" t="e">
        <f>IF(J94&lt;=#REF!,O94,0)</f>
        <v>#REF!</v>
      </c>
      <c r="Q94" s="78" t="e">
        <f>IF(#REF!&gt;=J94,K94,0)</f>
        <v>#REF!</v>
      </c>
      <c r="R94" s="131"/>
      <c r="S94" s="131"/>
      <c r="T94" s="82" t="str">
        <f>DEFINITIVO!T237</f>
        <v>AUDITORIA VIGENCIA 2015
Se realizó citación mediante radicado 20163200253583 del 9/11/2016 , posteriormente se realiza una nueva reunión con Acta de  Fecha 29 de noviembre, la que se llevó a cabo en la secretaría General  con la participación de la Secretaria General del Ministerio,  Coordinador del Runt, directora de Transporte y Tránsito, Subdirectora de Tránsito ( e ), Jefe de la Oficina Asesora Jurídica y Subdirectora Administrativa y Financiera para establecer parámetros de trabajo y definir competencias en el desarrollo de este proceso.
Runt Y Subdirección Administrativa y Financiera. CIRCULAR 201440104893410 DIC 2014.
Runt Y Subdirección Administrativa y Financiera. CIRCULAR 201440104893410 DIC 2014.
Con memorando20174100047093 del 28 de marzo de 2017 se envió proyecto de ley por medio del cual se modifica el articulo 15 de la Ley 1005 de 2006.</v>
      </c>
      <c r="U94" s="131">
        <f t="shared" si="16"/>
        <v>2</v>
      </c>
      <c r="V94" s="131">
        <f t="shared" ca="1" si="17"/>
        <v>0</v>
      </c>
      <c r="W94" s="131" t="str">
        <f t="shared" ca="1" si="18"/>
        <v>CUMPLIDA</v>
      </c>
      <c r="X94" s="881" t="str">
        <f ca="1">IF(W94&amp;W95="CUMPLIDA","CUMPLIDA",IF(OR(W94="VENCIDA",W95="VENCIDA"),"VENCIDA",IF(U94+U95=4,"CUMPLIDA","EN TERMINO")))</f>
        <v>CUMPLIDA</v>
      </c>
    </row>
    <row r="95" spans="1:24" ht="108">
      <c r="A95" s="869"/>
      <c r="B95" s="871"/>
      <c r="C95" s="871"/>
      <c r="D95" s="871"/>
      <c r="E95" s="137" t="s">
        <v>418</v>
      </c>
      <c r="F95" s="137" t="s">
        <v>419</v>
      </c>
      <c r="G95" s="81" t="s">
        <v>409</v>
      </c>
      <c r="H95" s="81">
        <v>3</v>
      </c>
      <c r="I95" s="92">
        <f>DEFINITIVO!I238</f>
        <v>42614</v>
      </c>
      <c r="J95" s="92">
        <f>DEFINITIVO!J238</f>
        <v>42795</v>
      </c>
      <c r="K95" s="78">
        <f t="shared" si="13"/>
        <v>25.857142857142858</v>
      </c>
      <c r="L95" s="131" t="s">
        <v>542</v>
      </c>
      <c r="M95" s="164">
        <f>DEFINITIVO!M238</f>
        <v>3</v>
      </c>
      <c r="N95" s="79">
        <f t="shared" si="14"/>
        <v>1</v>
      </c>
      <c r="O95" s="78">
        <f t="shared" si="15"/>
        <v>25.857142857142858</v>
      </c>
      <c r="P95" s="78" t="e">
        <f>IF(J95&lt;=#REF!,O95,0)</f>
        <v>#REF!</v>
      </c>
      <c r="Q95" s="78" t="e">
        <f>IF(#REF!&gt;=J95,K95,0)</f>
        <v>#REF!</v>
      </c>
      <c r="R95" s="131"/>
      <c r="S95" s="131"/>
      <c r="T95" s="82" t="str">
        <f>DEFINITIVO!T238</f>
        <v>AUDITORIA VIGENCIA 2015
Para la vigencia 2014: Cuenta de cobro No.  084/2016, por valor de $ 1.188.900, con radicado MT No. 20163290252531, para la vigencia 2015  Cuenta de cobro No.  085/2016, por valor de $ 17.732.600, con radicado MT No. 20163290252531 y para la vigencia Cuenta de cobro No.  336/2016, con radicado MT No. 20163290540101.</v>
      </c>
      <c r="U95" s="131">
        <f t="shared" si="16"/>
        <v>2</v>
      </c>
      <c r="V95" s="131">
        <f t="shared" ca="1" si="17"/>
        <v>0</v>
      </c>
      <c r="W95" s="131" t="str">
        <f t="shared" ca="1" si="18"/>
        <v>CUMPLIDA</v>
      </c>
      <c r="X95" s="881"/>
    </row>
    <row r="96" spans="1:24" ht="372">
      <c r="A96" s="129">
        <v>8</v>
      </c>
      <c r="B96" s="130" t="s">
        <v>608</v>
      </c>
      <c r="C96" s="130" t="s">
        <v>282</v>
      </c>
      <c r="D96" s="130" t="s">
        <v>414</v>
      </c>
      <c r="E96" s="137" t="s">
        <v>415</v>
      </c>
      <c r="F96" s="137" t="s">
        <v>416</v>
      </c>
      <c r="G96" s="81" t="s">
        <v>417</v>
      </c>
      <c r="H96" s="81">
        <v>4</v>
      </c>
      <c r="I96" s="92">
        <f>DEFINITIVO!I239</f>
        <v>42614</v>
      </c>
      <c r="J96" s="92">
        <f>DEFINITIVO!J239</f>
        <v>42917</v>
      </c>
      <c r="K96" s="78">
        <f t="shared" si="13"/>
        <v>43.285714285714285</v>
      </c>
      <c r="L96" s="131" t="s">
        <v>543</v>
      </c>
      <c r="M96" s="164">
        <f>DEFINITIVO!M239</f>
        <v>4</v>
      </c>
      <c r="N96" s="79">
        <f t="shared" si="14"/>
        <v>1</v>
      </c>
      <c r="O96" s="78">
        <f t="shared" si="15"/>
        <v>43.285714285714285</v>
      </c>
      <c r="P96" s="78" t="e">
        <f>IF(J96&lt;=#REF!,O96,0)</f>
        <v>#REF!</v>
      </c>
      <c r="Q96" s="78" t="e">
        <f>IF(#REF!&gt;=J96,K96,0)</f>
        <v>#REF!</v>
      </c>
      <c r="R96" s="131"/>
      <c r="S96" s="131"/>
      <c r="T96" s="82" t="str">
        <f>DEFINITIVO!T239</f>
        <v>AUDITORIA VIGENCIA 2015
Se realizó citación mediante radicado 20163200253583 del 9/11/2016 , posteriormente se realiza una nueva reunión con Acta de fecha 29 de noviembre, la que se llevó a cabo en la Secretaría General  con la participación de la Secretaria General del Ministerio,  Coordinador del Runt, directora de Transporte y Tránsito, Subdirectora de Tránsito ( e ), Jefe de la Oficina Asesora Jurídica y Subdirectora Administrativa y Financiera para establecer parámetros de trabajo y definir competencias en el desarrollo de este proceso.
Con memorando20174100047093 del 28 de marzo de 2017 se envió proyecto de ley por medio del cual se modifica el articulo 15 de la Ley 1005 de 2006.</v>
      </c>
      <c r="U96" s="131">
        <f t="shared" si="16"/>
        <v>2</v>
      </c>
      <c r="V96" s="131">
        <f t="shared" ca="1" si="17"/>
        <v>0</v>
      </c>
      <c r="W96" s="131" t="str">
        <f t="shared" ca="1" si="18"/>
        <v>CUMPLIDA</v>
      </c>
      <c r="X96" s="131" t="str">
        <f ca="1">IF(W96="CUMPLIDA","CUMPLIDA",IF(W96="EN TERMINO","EN TERMINO","VENCIDA"))</f>
        <v>CUMPLIDA</v>
      </c>
    </row>
    <row r="97" spans="1:24" ht="336">
      <c r="A97" s="129">
        <v>20</v>
      </c>
      <c r="B97" s="130" t="s">
        <v>373</v>
      </c>
      <c r="C97" s="130" t="s">
        <v>48</v>
      </c>
      <c r="D97" s="130" t="s">
        <v>440</v>
      </c>
      <c r="E97" s="137" t="s">
        <v>441</v>
      </c>
      <c r="F97" s="23" t="s">
        <v>868</v>
      </c>
      <c r="G97" s="24" t="s">
        <v>442</v>
      </c>
      <c r="H97" s="24">
        <v>1</v>
      </c>
      <c r="I97" s="92">
        <f>DEFINITIVO!I248</f>
        <v>42948</v>
      </c>
      <c r="J97" s="92">
        <f>DEFINITIVO!J248</f>
        <v>43312</v>
      </c>
      <c r="K97" s="78">
        <f t="shared" si="13"/>
        <v>52</v>
      </c>
      <c r="L97" s="131" t="s">
        <v>546</v>
      </c>
      <c r="M97" s="131">
        <f>DEFINITIVO!M248</f>
        <v>1</v>
      </c>
      <c r="N97" s="79">
        <f t="shared" si="14"/>
        <v>1</v>
      </c>
      <c r="O97" s="78">
        <f t="shared" si="15"/>
        <v>52</v>
      </c>
      <c r="P97" s="78" t="e">
        <f>IF(J97&lt;=#REF!,O97,0)</f>
        <v>#REF!</v>
      </c>
      <c r="Q97" s="78" t="e">
        <f>IF(#REF!&gt;=J97,K97,0)</f>
        <v>#REF!</v>
      </c>
      <c r="R97" s="131"/>
      <c r="S97" s="131"/>
      <c r="T97" s="130" t="str">
        <f>DEFINITIVO!T248</f>
        <v xml:space="preserve">AUDITORIA VIGENCIA 2015
Mediante memorando No. 20175000205613 del 4 de dic/17 se remite nuevamente a la OAJ  proyecto de Resolución , para su revisión, visto bueno y posterior firma del Señor Ministro.
Con la Resolución 1311 del 27 abril de 2018, se adecua la reglamentación de la administración del Fondo de Subsidio de la sobretasa a la Gasolina.
</v>
      </c>
      <c r="U97" s="131">
        <f t="shared" si="16"/>
        <v>2</v>
      </c>
      <c r="V97" s="131">
        <f t="shared" ca="1" si="17"/>
        <v>0</v>
      </c>
      <c r="W97" s="131" t="str">
        <f t="shared" ca="1" si="18"/>
        <v>CUMPLIDA</v>
      </c>
      <c r="X97" s="131" t="str">
        <f ca="1">IF(W97="CUMPLIDA","CUMPLIDA",IF(W97="EN TERMINO","EN TERMINO","VENCIDA"))</f>
        <v>CUMPLIDA</v>
      </c>
    </row>
    <row r="98" spans="1:24" ht="132">
      <c r="A98" s="868">
        <v>21</v>
      </c>
      <c r="B98" s="870" t="s">
        <v>374</v>
      </c>
      <c r="C98" s="870" t="s">
        <v>282</v>
      </c>
      <c r="D98" s="870" t="s">
        <v>443</v>
      </c>
      <c r="E98" s="23" t="s">
        <v>444</v>
      </c>
      <c r="F98" s="23" t="s">
        <v>445</v>
      </c>
      <c r="G98" s="24" t="s">
        <v>442</v>
      </c>
      <c r="H98" s="24">
        <v>1</v>
      </c>
      <c r="I98" s="92">
        <f>DEFINITIVO!I249</f>
        <v>42948</v>
      </c>
      <c r="J98" s="92">
        <f>DEFINITIVO!J249</f>
        <v>43312</v>
      </c>
      <c r="K98" s="78">
        <f t="shared" si="13"/>
        <v>52</v>
      </c>
      <c r="L98" s="131" t="s">
        <v>547</v>
      </c>
      <c r="M98" s="164">
        <f>DEFINITIVO!M249</f>
        <v>1</v>
      </c>
      <c r="N98" s="79">
        <f t="shared" si="14"/>
        <v>1</v>
      </c>
      <c r="O98" s="78">
        <f t="shared" si="15"/>
        <v>52</v>
      </c>
      <c r="P98" s="78" t="e">
        <f>IF(J98&lt;=#REF!,O98,0)</f>
        <v>#REF!</v>
      </c>
      <c r="Q98" s="78" t="e">
        <f>IF(#REF!&gt;=J98,K98,0)</f>
        <v>#REF!</v>
      </c>
      <c r="R98" s="131"/>
      <c r="S98" s="131"/>
      <c r="T98" s="163" t="str">
        <f>DEFINITIVO!T249</f>
        <v xml:space="preserve">AUDITORIA VIGENCIA 2015
Mediante memorando No. 20175000205613 del 4 de dic/17 se remite nuevamente a la OAJ  proyecto de Resolución , para su revisión, visto bueno y posterior firma del Señor Ministro.
Con la Resolución 1311 del 27 abril de 2018, se adecua la reglamentación de la administración del Fondo de Subsidio de la sobretasa a la Gasolina.
</v>
      </c>
      <c r="U98" s="131">
        <f t="shared" si="16"/>
        <v>2</v>
      </c>
      <c r="V98" s="131">
        <f t="shared" ca="1" si="17"/>
        <v>0</v>
      </c>
      <c r="W98" s="131" t="str">
        <f t="shared" ca="1" si="18"/>
        <v>CUMPLIDA</v>
      </c>
      <c r="X98" s="881" t="str">
        <f ca="1">IF(W98&amp;W99&amp;W100="CUMPLIDA","CUMPLIDA",IF(OR(W98="VENCIDA",W99="VENCIDA",W100="VENCIDA"),"VENCIDA",IF(U98+U99+U100=6,"CUMPLIDA","EN TERMINO")))</f>
        <v>CUMPLIDA</v>
      </c>
    </row>
    <row r="99" spans="1:24" ht="99.75" customHeight="1">
      <c r="A99" s="902"/>
      <c r="B99" s="874"/>
      <c r="C99" s="874"/>
      <c r="D99" s="874"/>
      <c r="E99" s="137" t="s">
        <v>446</v>
      </c>
      <c r="F99" s="137" t="s">
        <v>447</v>
      </c>
      <c r="G99" s="81" t="s">
        <v>448</v>
      </c>
      <c r="H99" s="81">
        <v>32</v>
      </c>
      <c r="I99" s="92">
        <f>DEFINITIVO!I250</f>
        <v>42644</v>
      </c>
      <c r="J99" s="92">
        <f>DEFINITIVO!J250</f>
        <v>42735</v>
      </c>
      <c r="K99" s="78">
        <f t="shared" si="13"/>
        <v>13</v>
      </c>
      <c r="L99" s="131" t="s">
        <v>548</v>
      </c>
      <c r="M99" s="164">
        <f>DEFINITIVO!M250</f>
        <v>32</v>
      </c>
      <c r="N99" s="79">
        <f t="shared" si="14"/>
        <v>1</v>
      </c>
      <c r="O99" s="78">
        <f t="shared" si="15"/>
        <v>13</v>
      </c>
      <c r="P99" s="78" t="e">
        <f>IF(J99&lt;=#REF!,O99,0)</f>
        <v>#REF!</v>
      </c>
      <c r="Q99" s="78" t="e">
        <f>IF(#REF!&gt;=J99,K99,0)</f>
        <v>#REF!</v>
      </c>
      <c r="R99" s="131"/>
      <c r="S99" s="131"/>
      <c r="T99" s="163" t="str">
        <f>DEFINITIVO!T250</f>
        <v>AUDITORIA VIGENCIA 2015
Oficio del 13 de octubre de 2016 dirigidos a todos los departamentos de la nación.  
En el Grupo Ingresos y Cartera se está recibiendo la información de los Departamentos relacionado con los convenios realizados con las entidades financieras para este recaudo.</v>
      </c>
      <c r="U99" s="131">
        <f t="shared" si="16"/>
        <v>2</v>
      </c>
      <c r="V99" s="131">
        <f t="shared" ca="1" si="17"/>
        <v>0</v>
      </c>
      <c r="W99" s="131" t="str">
        <f t="shared" ca="1" si="18"/>
        <v>CUMPLIDA</v>
      </c>
      <c r="X99" s="881"/>
    </row>
    <row r="100" spans="1:24" ht="324">
      <c r="A100" s="876"/>
      <c r="B100" s="871"/>
      <c r="C100" s="871"/>
      <c r="D100" s="871"/>
      <c r="E100" s="137" t="s">
        <v>449</v>
      </c>
      <c r="F100" s="137" t="s">
        <v>450</v>
      </c>
      <c r="G100" s="81" t="s">
        <v>451</v>
      </c>
      <c r="H100" s="81">
        <v>1</v>
      </c>
      <c r="I100" s="92">
        <f>DEFINITIVO!I251</f>
        <v>42614</v>
      </c>
      <c r="J100" s="92">
        <f>DEFINITIVO!J251</f>
        <v>42946</v>
      </c>
      <c r="K100" s="78">
        <f t="shared" si="13"/>
        <v>47.428571428571431</v>
      </c>
      <c r="L100" s="131" t="s">
        <v>549</v>
      </c>
      <c r="M100" s="164">
        <f>DEFINITIVO!M251</f>
        <v>1</v>
      </c>
      <c r="N100" s="79">
        <f t="shared" si="14"/>
        <v>1</v>
      </c>
      <c r="O100" s="78">
        <f t="shared" si="15"/>
        <v>47.428571428571431</v>
      </c>
      <c r="P100" s="78" t="e">
        <f>IF(J100&lt;=#REF!,O100,0)</f>
        <v>#REF!</v>
      </c>
      <c r="Q100" s="78" t="e">
        <f>IF(#REF!&gt;=J100,K100,0)</f>
        <v>#REF!</v>
      </c>
      <c r="R100" s="131"/>
      <c r="S100" s="131"/>
      <c r="T100" s="163" t="str">
        <f>DEFINITIVO!T251</f>
        <v>AUDITORIA VIGENCIA 2015
ACTUACION PROCESOS CHOCO DESDE ULTIMO INFORME A LA CONTRALORIA.-
-Desde oficio 20161310230811 de 25/05/2016 (folios 206 y 207) se adelantó lo siguiente en los procesos activos contra el Departamento del Chocó: 
-Resolución 0002120 de 25 de mayo 2016 dejó sin efecto la facilidad de pago otorgada (f. 210).
-Auto de Embargo de fecha 29 de junio de 2016 (folio 213) en los procesos  11 de 2009, 22 de 2011, 42 de 2012, 4 de 2013 y 9 de 2016.
-Memorando 20161310122353 de 01-08-2016 remitiendo copia auto embargo Subdirección Administrativa (folio 216)
-Solicitud concepto sobre embargabilidad Fondo sobretasa gasolina al Ministerio de Hacienda (folio 217) y respuesta a la misma (folio 218)
-Memorando con nueva liquidación obligaciones del Chocó (folio 225)
Estamos a la espera que la Subdirección Administrativa y Financiera gire el dinero correspondiente por concepto del Fondo de Subsidio a la Gasolina al Departamento del Choco, para hacer efectivos los dos autos de embargo emitidos por este  Despacho contra el citado Departamento, lo que permitirá culminar con los procesos administrativos de cobro coactivo que cursan actualmente.</v>
      </c>
      <c r="U100" s="131">
        <f t="shared" si="16"/>
        <v>2</v>
      </c>
      <c r="V100" s="131">
        <f t="shared" ca="1" si="17"/>
        <v>0</v>
      </c>
      <c r="W100" s="131" t="str">
        <f t="shared" ca="1" si="18"/>
        <v>CUMPLIDA</v>
      </c>
      <c r="X100" s="881"/>
    </row>
    <row r="101" spans="1:24" ht="180">
      <c r="A101" s="868">
        <v>24</v>
      </c>
      <c r="B101" s="870" t="s">
        <v>376</v>
      </c>
      <c r="C101" s="870" t="s">
        <v>282</v>
      </c>
      <c r="D101" s="870" t="s">
        <v>600</v>
      </c>
      <c r="E101" s="130" t="s">
        <v>594</v>
      </c>
      <c r="F101" s="130" t="s">
        <v>595</v>
      </c>
      <c r="G101" s="129" t="s">
        <v>453</v>
      </c>
      <c r="H101" s="81">
        <v>1</v>
      </c>
      <c r="I101" s="92">
        <f>DEFINITIVO!I254</f>
        <v>42614</v>
      </c>
      <c r="J101" s="92">
        <f>DEFINITIVO!J254</f>
        <v>42644</v>
      </c>
      <c r="K101" s="78">
        <f t="shared" si="13"/>
        <v>4.2857142857142856</v>
      </c>
      <c r="L101" s="131" t="s">
        <v>59</v>
      </c>
      <c r="M101" s="131">
        <f>DEFINITIVO!M254</f>
        <v>1</v>
      </c>
      <c r="N101" s="79">
        <f t="shared" si="14"/>
        <v>1</v>
      </c>
      <c r="O101" s="78">
        <f t="shared" si="15"/>
        <v>4.2857142857142856</v>
      </c>
      <c r="P101" s="78" t="e">
        <f>IF(J101&lt;=#REF!,O101,0)</f>
        <v>#REF!</v>
      </c>
      <c r="Q101" s="78" t="e">
        <f>IF(#REF!&gt;=J101,K101,0)</f>
        <v>#REF!</v>
      </c>
      <c r="R101" s="131"/>
      <c r="S101" s="131"/>
      <c r="T101" s="130" t="str">
        <f>DEFINITIVO!T254</f>
        <v>AUDITORIA VIGENCIA 2015
Mediante radicado No. 20165000419701 de fecha 26 de septiembre de 2016, el Director de Infraestructura del Ministerio de Transporte,  reitera el oficio dirigido a la Dra. PAZLEYDA MURILLO MENA, Contralora Departamental del Chocó, mediante el cual pone en conocimiento de las actuaciones que dicha cartera ministerial ha realizado frente al proyecto denominado "CONSTRUCCIÓN PUENTE VEHICULAR EN LA CARRETERA 1° SOBRE LA QUEBRADA EL CARAÑO EN LA CIUDAD DE QUIBDÓ - CHOCÓ.", y de las demoras que la Gobernación  y Alcaldía del Municipio de Quibdó han tenido para dar inicio a la ejecución de las obras del citado proyecto.</v>
      </c>
      <c r="U101" s="131">
        <f t="shared" si="16"/>
        <v>2</v>
      </c>
      <c r="V101" s="131">
        <f t="shared" ca="1" si="17"/>
        <v>0</v>
      </c>
      <c r="W101" s="131" t="str">
        <f t="shared" ca="1" si="18"/>
        <v>CUMPLIDA</v>
      </c>
      <c r="X101" s="881" t="str">
        <f ca="1">IF(W101&amp;W102="CUMPLIDA","CUMPLIDA",IF(OR(W101="VENCIDA",W102="VENCIDA"),"VENCIDA",IF(U101+U102=4,"CUMPLIDA","EN TERMINO")))</f>
        <v>CUMPLIDA</v>
      </c>
    </row>
    <row r="102" spans="1:24" ht="286.5" customHeight="1">
      <c r="A102" s="876"/>
      <c r="B102" s="871"/>
      <c r="C102" s="871"/>
      <c r="D102" s="871"/>
      <c r="E102" s="82" t="s">
        <v>457</v>
      </c>
      <c r="F102" s="82" t="s">
        <v>868</v>
      </c>
      <c r="G102" s="131" t="s">
        <v>442</v>
      </c>
      <c r="H102" s="24">
        <v>1</v>
      </c>
      <c r="I102" s="92">
        <f>DEFINITIVO!I255</f>
        <v>42948</v>
      </c>
      <c r="J102" s="92">
        <f>DEFINITIVO!J255</f>
        <v>43312</v>
      </c>
      <c r="K102" s="78">
        <f t="shared" si="13"/>
        <v>52</v>
      </c>
      <c r="L102" s="131" t="s">
        <v>546</v>
      </c>
      <c r="M102" s="164">
        <f>DEFINITIVO!M255</f>
        <v>1</v>
      </c>
      <c r="N102" s="79">
        <f t="shared" si="14"/>
        <v>1</v>
      </c>
      <c r="O102" s="78">
        <f t="shared" si="15"/>
        <v>52</v>
      </c>
      <c r="P102" s="78" t="e">
        <f>IF(J102&lt;=#REF!,O102,0)</f>
        <v>#REF!</v>
      </c>
      <c r="Q102" s="78" t="e">
        <f>IF(#REF!&gt;=J102,K102,0)</f>
        <v>#REF!</v>
      </c>
      <c r="R102" s="131"/>
      <c r="S102" s="131"/>
      <c r="T102" s="163" t="str">
        <f>DEFINITIVO!T255</f>
        <v xml:space="preserve">AUDITORIA VIGENCIA 2015
Mediante memorando No. 20175000205613 del 4 de dic/17 se remite nuevamente a la OAJ  proyecto de Resolución , para su revisión, visto bueno y posterior firma del Señor Ministro.
Con la Resolución 1311 del 27 abril de 2018, se adecua la reglamentación de la administración del Fondo de Subsidio de la sobretasa a la Gasolina.
</v>
      </c>
      <c r="U102" s="131">
        <f t="shared" si="16"/>
        <v>2</v>
      </c>
      <c r="V102" s="131">
        <f t="shared" ca="1" si="17"/>
        <v>0</v>
      </c>
      <c r="W102" s="131" t="str">
        <f t="shared" ca="1" si="18"/>
        <v>CUMPLIDA</v>
      </c>
      <c r="X102" s="881"/>
    </row>
    <row r="103" spans="1:24" ht="126" customHeight="1">
      <c r="A103" s="868">
        <v>31</v>
      </c>
      <c r="B103" s="870" t="s">
        <v>596</v>
      </c>
      <c r="C103" s="870" t="s">
        <v>48</v>
      </c>
      <c r="D103" s="870" t="s">
        <v>460</v>
      </c>
      <c r="E103" s="130" t="s">
        <v>461</v>
      </c>
      <c r="F103" s="130" t="s">
        <v>462</v>
      </c>
      <c r="G103" s="14" t="s">
        <v>463</v>
      </c>
      <c r="H103" s="14">
        <v>15</v>
      </c>
      <c r="I103" s="92">
        <f>DEFINITIVO!I257</f>
        <v>42917</v>
      </c>
      <c r="J103" s="92">
        <f>DEFINITIVO!J257</f>
        <v>43069</v>
      </c>
      <c r="K103" s="78">
        <f t="shared" si="13"/>
        <v>21.714285714285715</v>
      </c>
      <c r="L103" s="131" t="s">
        <v>551</v>
      </c>
      <c r="M103" s="131">
        <f>DEFINITIVO!M257</f>
        <v>15</v>
      </c>
      <c r="N103" s="79">
        <f t="shared" si="14"/>
        <v>1</v>
      </c>
      <c r="O103" s="78">
        <f t="shared" si="15"/>
        <v>21.714285714285715</v>
      </c>
      <c r="P103" s="78" t="e">
        <f>IF(J103&lt;=#REF!,O103,0)</f>
        <v>#REF!</v>
      </c>
      <c r="Q103" s="78" t="e">
        <f>IF(#REF!&gt;=J103,K103,0)</f>
        <v>#REF!</v>
      </c>
      <c r="R103" s="131"/>
      <c r="S103" s="131"/>
      <c r="T103" s="82" t="str">
        <f>DEFINITIVO!T257</f>
        <v>AUDITORIA VIGENCIA 2015
A 30 de noviembre se depuraron las partidas conciliatorias que existian al 31 de diciembre de 2015. Se tienen los soportes que demuestran los registros contables realizados en los meses de septiembre, octubre y noviembre de 2017.</v>
      </c>
      <c r="U103" s="131">
        <f t="shared" si="16"/>
        <v>2</v>
      </c>
      <c r="V103" s="131">
        <f t="shared" ca="1" si="17"/>
        <v>0</v>
      </c>
      <c r="W103" s="131" t="str">
        <f t="shared" ca="1" si="18"/>
        <v>CUMPLIDA</v>
      </c>
      <c r="X103" s="881" t="str">
        <f ca="1">IF(W103&amp;W104&amp;W105="CUMPLIDA","CUMPLIDA",IF(OR(W103="VENCIDA",W104="VENCIDA",W105="VENCIDA"),"VENCIDA",IF(U103+U104+U105=6,"CUMPLIDA","EN TERMINO")))</f>
        <v>CUMPLIDA</v>
      </c>
    </row>
    <row r="104" spans="1:24" ht="60">
      <c r="A104" s="902"/>
      <c r="B104" s="874"/>
      <c r="C104" s="874"/>
      <c r="D104" s="874"/>
      <c r="E104" s="130" t="s">
        <v>464</v>
      </c>
      <c r="F104" s="130" t="s">
        <v>465</v>
      </c>
      <c r="G104" s="14" t="s">
        <v>463</v>
      </c>
      <c r="H104" s="14">
        <v>2</v>
      </c>
      <c r="I104" s="92">
        <f>DEFINITIVO!I258</f>
        <v>42522</v>
      </c>
      <c r="J104" s="92">
        <f>DEFINITIVO!J258</f>
        <v>42551</v>
      </c>
      <c r="K104" s="78">
        <f t="shared" si="13"/>
        <v>4.1428571428571432</v>
      </c>
      <c r="L104" s="131" t="s">
        <v>552</v>
      </c>
      <c r="M104" s="164">
        <f>DEFINITIVO!M258</f>
        <v>2</v>
      </c>
      <c r="N104" s="79">
        <f t="shared" si="14"/>
        <v>1</v>
      </c>
      <c r="O104" s="78">
        <f t="shared" si="15"/>
        <v>4.1428571428571432</v>
      </c>
      <c r="P104" s="78" t="e">
        <f>IF(J104&lt;=#REF!,O104,0)</f>
        <v>#REF!</v>
      </c>
      <c r="Q104" s="78" t="e">
        <f>IF(#REF!&gt;=J104,K104,0)</f>
        <v>#REF!</v>
      </c>
      <c r="R104" s="131"/>
      <c r="S104" s="131"/>
      <c r="T104" s="82" t="str">
        <f>DEFINITIVO!T258</f>
        <v>AUDITORIA VIGENCIA 2015
Se elaboraron al 100%</v>
      </c>
      <c r="U104" s="131">
        <f t="shared" si="16"/>
        <v>2</v>
      </c>
      <c r="V104" s="131">
        <f t="shared" ca="1" si="17"/>
        <v>0</v>
      </c>
      <c r="W104" s="131" t="str">
        <f t="shared" ca="1" si="18"/>
        <v>CUMPLIDA</v>
      </c>
      <c r="X104" s="881"/>
    </row>
    <row r="105" spans="1:24" ht="324">
      <c r="A105" s="876"/>
      <c r="B105" s="871"/>
      <c r="C105" s="871"/>
      <c r="D105" s="871"/>
      <c r="E105" s="130" t="s">
        <v>466</v>
      </c>
      <c r="F105" s="130" t="s">
        <v>467</v>
      </c>
      <c r="G105" s="14" t="s">
        <v>463</v>
      </c>
      <c r="H105" s="14">
        <v>3</v>
      </c>
      <c r="I105" s="92">
        <f>DEFINITIVO!I259</f>
        <v>42917</v>
      </c>
      <c r="J105" s="92">
        <f>DEFINITIVO!J259</f>
        <v>43187</v>
      </c>
      <c r="K105" s="78">
        <f t="shared" si="13"/>
        <v>38.571428571428569</v>
      </c>
      <c r="L105" s="131" t="s">
        <v>551</v>
      </c>
      <c r="M105" s="164">
        <f>DEFINITIVO!M259</f>
        <v>3</v>
      </c>
      <c r="N105" s="79">
        <f t="shared" si="14"/>
        <v>1</v>
      </c>
      <c r="O105" s="78">
        <f t="shared" si="15"/>
        <v>38.571428571428569</v>
      </c>
      <c r="P105" s="78" t="e">
        <f>IF(J105&lt;=#REF!,O105,0)</f>
        <v>#REF!</v>
      </c>
      <c r="Q105" s="78" t="e">
        <f>IF(#REF!&gt;=J105,K105,0)</f>
        <v>#REF!</v>
      </c>
      <c r="R105" s="131"/>
      <c r="S105" s="131"/>
      <c r="T105" s="82" t="str">
        <f>DEFINITIVO!T259</f>
        <v xml:space="preserve">AUDITORIA VIGENCIA 2015
A diciembre se enviaron los borradores de los reglamentos operativos, ajustados y revisados por parte de este Ministerio a la  DTN para aprobación y firma. Al 30 de noviembre de 2017 se lograron aprobar los convenios del Banco Popular y del Banco Agrario, el cual requirió cambio del representante del Banco, y quedó sin concluir la negociación con el Banco Davivienda, entidad que inicialmente aprobó la minuta pero que la parte juridica objetó posteriormente por no quedar incluido el Ministerio de Transporte.
En  correo electrónico enviado el día 23 de enero de 2018 y el día 7 de febrero de 2018, sobre los reglamentos operativos de Especies Venales a suscribir con el Banco Agrario, Banco Popular y Davivienda,  el Grupo de Asuntos Legales de la Dirección General de Crédito Público y Tesoro Nacional, dio el aval a los reglamentos en mención.  Los reglamentos están ajustados y revisados.
Se adelantó entre los bancos y la Dirección General de Crédito Público y Tesoro Nacional el acuerdo de los reglamentos operativos para el recaudo de las especies venales con las cuentas de esa Dirección.
</v>
      </c>
      <c r="U105" s="131">
        <f t="shared" si="16"/>
        <v>2</v>
      </c>
      <c r="V105" s="131">
        <f t="shared" ca="1" si="17"/>
        <v>0</v>
      </c>
      <c r="W105" s="131" t="str">
        <f t="shared" ca="1" si="18"/>
        <v>CUMPLIDA</v>
      </c>
      <c r="X105" s="881"/>
    </row>
    <row r="106" spans="1:24" ht="149.25" customHeight="1">
      <c r="A106" s="868">
        <v>32</v>
      </c>
      <c r="B106" s="870" t="s">
        <v>378</v>
      </c>
      <c r="C106" s="870" t="s">
        <v>48</v>
      </c>
      <c r="D106" s="130" t="s">
        <v>468</v>
      </c>
      <c r="E106" s="130" t="s">
        <v>469</v>
      </c>
      <c r="F106" s="130" t="s">
        <v>470</v>
      </c>
      <c r="G106" s="14" t="s">
        <v>463</v>
      </c>
      <c r="H106" s="14">
        <v>4</v>
      </c>
      <c r="I106" s="92">
        <f>DEFINITIVO!I260</f>
        <v>42552</v>
      </c>
      <c r="J106" s="92">
        <f>DEFINITIVO!J260</f>
        <v>42901</v>
      </c>
      <c r="K106" s="78">
        <f t="shared" si="13"/>
        <v>49.857142857142854</v>
      </c>
      <c r="L106" s="131" t="s">
        <v>553</v>
      </c>
      <c r="M106" s="164">
        <f>DEFINITIVO!M260</f>
        <v>4</v>
      </c>
      <c r="N106" s="79">
        <f t="shared" si="14"/>
        <v>1</v>
      </c>
      <c r="O106" s="78">
        <f t="shared" si="15"/>
        <v>49.857142857142854</v>
      </c>
      <c r="P106" s="78" t="e">
        <f>IF(J106&lt;=#REF!,O106,0)</f>
        <v>#REF!</v>
      </c>
      <c r="Q106" s="78" t="e">
        <f>IF(#REF!&gt;=J106,K106,0)</f>
        <v>#REF!</v>
      </c>
      <c r="R106" s="131"/>
      <c r="S106" s="131"/>
      <c r="T106" s="82" t="str">
        <f>DEFINITIVO!T260</f>
        <v>AUDITORIA VIGENCIA 2015
Para la vigencia de 2017 se continua con los registro manuales mensualmente.</v>
      </c>
      <c r="U106" s="131">
        <f t="shared" si="16"/>
        <v>2</v>
      </c>
      <c r="V106" s="131">
        <f t="shared" ca="1" si="17"/>
        <v>0</v>
      </c>
      <c r="W106" s="131" t="str">
        <f t="shared" ca="1" si="18"/>
        <v>CUMPLIDA</v>
      </c>
      <c r="X106" s="881" t="str">
        <f ca="1">IF(W106&amp;W107="CUMPLIDA","CUMPLIDA",IF(OR(W106="VENCIDA",W107="VENCIDA"),"VENCIDA",IF(U106+U107=4,"CUMPLIDA","EN TERMINO")))</f>
        <v>CUMPLIDA</v>
      </c>
    </row>
    <row r="107" spans="1:24" ht="168" customHeight="1">
      <c r="A107" s="876"/>
      <c r="B107" s="871"/>
      <c r="C107" s="871"/>
      <c r="D107" s="130" t="s">
        <v>471</v>
      </c>
      <c r="E107" s="130" t="s">
        <v>472</v>
      </c>
      <c r="F107" s="130" t="s">
        <v>473</v>
      </c>
      <c r="G107" s="14" t="s">
        <v>474</v>
      </c>
      <c r="H107" s="15">
        <v>1</v>
      </c>
      <c r="I107" s="92">
        <f>DEFINITIVO!I261</f>
        <v>42917</v>
      </c>
      <c r="J107" s="92">
        <f>DEFINITIVO!J261</f>
        <v>43069</v>
      </c>
      <c r="K107" s="78">
        <f t="shared" si="13"/>
        <v>21.714285714285715</v>
      </c>
      <c r="L107" s="131" t="s">
        <v>554</v>
      </c>
      <c r="M107" s="164">
        <f>DEFINITIVO!M261</f>
        <v>1</v>
      </c>
      <c r="N107" s="79">
        <f t="shared" si="14"/>
        <v>1</v>
      </c>
      <c r="O107" s="78">
        <f t="shared" si="15"/>
        <v>21.714285714285715</v>
      </c>
      <c r="P107" s="78" t="e">
        <f>IF(J107&lt;=#REF!,O107,0)</f>
        <v>#REF!</v>
      </c>
      <c r="Q107" s="78" t="e">
        <f>IF(#REF!&gt;=J107,K107,0)</f>
        <v>#REF!</v>
      </c>
      <c r="R107" s="131"/>
      <c r="S107" s="131"/>
      <c r="T107" s="82" t="str">
        <f>DEFINITIVO!T261</f>
        <v xml:space="preserve">AUDITORIA VIGENCIA 2015
Se realizaron mesas de trabajo con el Banco Popular y con el Grupo de Pagaduría, determinando  acciones a seguir para minimizar diferencias entre la web bancaria y extractos.   Se solicitaron tele-extractos.
Una vez se reciban los comprobantes de ingreso y/o  egresos de ajuste se realizarán los registros correspondiente. Posteriormente, para la aclaracion de las diferencias presentadas en este hallazgo se realizaron mesas de trabajo entre los Grupos de Ingresos y Carteta, Pagaduría y Contabilidad, donde se revisó la metodologia para el reporte de la información generada por las entidades bancarias y el procedimiento para la documentación y registro de los ajustes que se requieren. Como resultado se realizó el acta de 29 de noviembre de 2017 donde se aclaran las diferencias registradas en el hallazgo y las conciliaciones realizadas, dando por concluidas las acciones. </v>
      </c>
      <c r="U107" s="131">
        <f t="shared" si="16"/>
        <v>2</v>
      </c>
      <c r="V107" s="131">
        <f t="shared" ca="1" si="17"/>
        <v>0</v>
      </c>
      <c r="W107" s="131" t="str">
        <f t="shared" ca="1" si="18"/>
        <v>CUMPLIDA</v>
      </c>
      <c r="X107" s="881"/>
    </row>
    <row r="108" spans="1:24" ht="96">
      <c r="A108" s="868">
        <v>33</v>
      </c>
      <c r="B108" s="870" t="s">
        <v>379</v>
      </c>
      <c r="C108" s="870" t="s">
        <v>48</v>
      </c>
      <c r="D108" s="870" t="s">
        <v>475</v>
      </c>
      <c r="E108" s="130" t="s">
        <v>476</v>
      </c>
      <c r="F108" s="130" t="s">
        <v>477</v>
      </c>
      <c r="G108" s="81" t="s">
        <v>478</v>
      </c>
      <c r="H108" s="55">
        <v>1</v>
      </c>
      <c r="I108" s="92">
        <f>DEFINITIVO!I262</f>
        <v>42552</v>
      </c>
      <c r="J108" s="92">
        <f>DEFINITIVO!J262</f>
        <v>42755</v>
      </c>
      <c r="K108" s="78">
        <f t="shared" si="13"/>
        <v>29</v>
      </c>
      <c r="L108" s="131" t="s">
        <v>554</v>
      </c>
      <c r="M108" s="164">
        <f>DEFINITIVO!M262</f>
        <v>1</v>
      </c>
      <c r="N108" s="79">
        <f t="shared" si="14"/>
        <v>1</v>
      </c>
      <c r="O108" s="78">
        <f t="shared" si="15"/>
        <v>29</v>
      </c>
      <c r="P108" s="78" t="e">
        <f>IF(J108&lt;=#REF!,O108,0)</f>
        <v>#REF!</v>
      </c>
      <c r="Q108" s="78" t="e">
        <f>IF(#REF!&gt;=J108,K108,0)</f>
        <v>#REF!</v>
      </c>
      <c r="R108" s="131"/>
      <c r="S108" s="131"/>
      <c r="T108" s="82" t="str">
        <f>DEFINITIVO!T262</f>
        <v>AUDITORIA VIGENCIA 2015
Los ajustes de reversiones se han venido realizando oportunamente en el Grupo de Ingresos y Cartera de la Subdirección Administrativa y Financiera de acuerdo con las solicitudes realizadas por las diferentes dependencias. Y  los  ajustes por conciliaciones  se vienen realizando de acuerdo con los avances.</v>
      </c>
      <c r="U108" s="131">
        <f t="shared" si="16"/>
        <v>2</v>
      </c>
      <c r="V108" s="131">
        <f t="shared" ca="1" si="17"/>
        <v>0</v>
      </c>
      <c r="W108" s="131" t="str">
        <f t="shared" ca="1" si="18"/>
        <v>CUMPLIDA</v>
      </c>
      <c r="X108" s="881" t="str">
        <f ca="1">IF(W108&amp;W109="CUMPLIDA","CUMPLIDA",IF(OR(W108="VENCIDA",W109="VENCIDA"),"VENCIDA",IF(U108+U109=4,"CUMPLIDA","EN TERMINO")))</f>
        <v>CUMPLIDA</v>
      </c>
    </row>
    <row r="109" spans="1:24" ht="360">
      <c r="A109" s="876"/>
      <c r="B109" s="871"/>
      <c r="C109" s="871"/>
      <c r="D109" s="871"/>
      <c r="E109" s="130" t="s">
        <v>479</v>
      </c>
      <c r="F109" s="130" t="s">
        <v>480</v>
      </c>
      <c r="G109" s="129" t="s">
        <v>481</v>
      </c>
      <c r="H109" s="129">
        <v>2</v>
      </c>
      <c r="I109" s="92">
        <f>DEFINITIVO!I263</f>
        <v>42552</v>
      </c>
      <c r="J109" s="92">
        <f>DEFINITIVO!J263</f>
        <v>42916</v>
      </c>
      <c r="K109" s="78">
        <f t="shared" si="13"/>
        <v>52</v>
      </c>
      <c r="L109" s="129" t="s">
        <v>555</v>
      </c>
      <c r="M109" s="164">
        <f>DEFINITIVO!M263</f>
        <v>2</v>
      </c>
      <c r="N109" s="79">
        <f t="shared" si="14"/>
        <v>1</v>
      </c>
      <c r="O109" s="78">
        <f t="shared" si="15"/>
        <v>52</v>
      </c>
      <c r="P109" s="78" t="e">
        <f>IF(J109&lt;=#REF!,O109,0)</f>
        <v>#REF!</v>
      </c>
      <c r="Q109" s="78" t="e">
        <f>IF(#REF!&gt;=J109,K109,0)</f>
        <v>#REF!</v>
      </c>
      <c r="R109" s="131"/>
      <c r="S109" s="131"/>
      <c r="T109" s="82" t="str">
        <f>DEFINITIVO!T263</f>
        <v xml:space="preserve">AUDITORIA VIGENCIA 2015
Se adelantó la revisión y conciliación por este concepto entre el grupo de Ingresos y Cartera y contabilidad, completando el 100%.                                              Como se manifiesta en el hallazgo 19 relacionado con el mismo tema,  estos valores quedaron conciliados en enero de 2016. "Hallazgo administrativo No. 19. Sobreestimación Recaudos por clasificar:  Las cuentas 130535 Rentas  por cobrar - Vigencia Actual - Sobretasa a la Gasolina, 140114 Deudores Ingresos No Tributarios - Formularios y Especies Valoradas y 290580 Otros Pasivos - Recaudos a favor de terceros - recaudos por clasificar.  a 31 de diciembre de 2015 se encuentran sobreestimadas en $1.846.3 millones, debido a que estaba registradas cuentas por cobrar en la cuenta 130535 por valor de $1.439,9 millones, y en la cuenta 140114 por $411,4 millones las cuales habían sido canceladas y los recursos  correspondientes se encontraban consignados en las cuentas bancarias, pero no habían sido identificadas a la fecha de cierre.   Lo anterior afecta la razonabilidad de los Estados Contables.  Cabe señalar que estas partidas se identificaron y se reclasificaron, con posterioridad  a 31 de diciembre de 2015, en el cierre realizado en el mes de enero de 2016"                                                                                                                                                                          Esta información quedó identificada, depurada , clasificada y conciliada  en su totalidad a 31 de diciembre de 2016 
El  hallazgo 33, queda subsanado en un 100% y no ameritó realizar actas de conciliación. </v>
      </c>
      <c r="U109" s="131">
        <f t="shared" si="16"/>
        <v>2</v>
      </c>
      <c r="V109" s="131">
        <f t="shared" ca="1" si="17"/>
        <v>0</v>
      </c>
      <c r="W109" s="131" t="str">
        <f t="shared" ca="1" si="18"/>
        <v>CUMPLIDA</v>
      </c>
      <c r="X109" s="881"/>
    </row>
    <row r="110" spans="1:24" ht="84">
      <c r="A110" s="868">
        <v>34</v>
      </c>
      <c r="B110" s="870" t="s">
        <v>380</v>
      </c>
      <c r="C110" s="870" t="s">
        <v>48</v>
      </c>
      <c r="D110" s="130" t="s">
        <v>482</v>
      </c>
      <c r="E110" s="130" t="s">
        <v>483</v>
      </c>
      <c r="F110" s="130" t="s">
        <v>484</v>
      </c>
      <c r="G110" s="129" t="s">
        <v>485</v>
      </c>
      <c r="H110" s="129">
        <v>4</v>
      </c>
      <c r="I110" s="92">
        <f>DEFINITIVO!I264</f>
        <v>42552</v>
      </c>
      <c r="J110" s="92">
        <f>DEFINITIVO!J264</f>
        <v>42766</v>
      </c>
      <c r="K110" s="78">
        <f t="shared" si="13"/>
        <v>30.571428571428573</v>
      </c>
      <c r="L110" s="131" t="s">
        <v>556</v>
      </c>
      <c r="M110" s="164">
        <f>DEFINITIVO!M264</f>
        <v>4</v>
      </c>
      <c r="N110" s="79">
        <f t="shared" si="14"/>
        <v>1</v>
      </c>
      <c r="O110" s="78">
        <f t="shared" si="15"/>
        <v>30.571428571428573</v>
      </c>
      <c r="P110" s="78" t="e">
        <f>IF(J110&lt;=#REF!,O110,0)</f>
        <v>#REF!</v>
      </c>
      <c r="Q110" s="78" t="e">
        <f>IF(#REF!&gt;=J110,K110,0)</f>
        <v>#REF!</v>
      </c>
      <c r="R110" s="131"/>
      <c r="S110" s="131"/>
      <c r="T110" s="82" t="str">
        <f>DEFINITIVO!T264</f>
        <v>AUDITORIA VIGENCIA 2015
Se está efectuando los registros mensuales en forma manual en el SIIF de las 3  cuentas  bancarias que no tienen registros automáticos en el SIIF. Con avance a diciembre de 2016.</v>
      </c>
      <c r="U110" s="131">
        <f t="shared" si="16"/>
        <v>2</v>
      </c>
      <c r="V110" s="131">
        <f t="shared" ca="1" si="17"/>
        <v>0</v>
      </c>
      <c r="W110" s="131" t="str">
        <f t="shared" ca="1" si="18"/>
        <v>CUMPLIDA</v>
      </c>
      <c r="X110" s="881" t="str">
        <f ca="1">IF(W110&amp;W111="CUMPLIDA","CUMPLIDA",IF(OR(W110="VENCIDA",W111="VENCIDA"),"VENCIDA",IF(U110+U111=4,"CUMPLIDA","EN TERMINO")))</f>
        <v>CUMPLIDA</v>
      </c>
    </row>
    <row r="111" spans="1:24" ht="228">
      <c r="A111" s="876"/>
      <c r="B111" s="871"/>
      <c r="C111" s="871"/>
      <c r="D111" s="137" t="s">
        <v>486</v>
      </c>
      <c r="E111" s="130" t="s">
        <v>487</v>
      </c>
      <c r="F111" s="130" t="s">
        <v>488</v>
      </c>
      <c r="G111" s="129" t="s">
        <v>489</v>
      </c>
      <c r="H111" s="129">
        <v>1</v>
      </c>
      <c r="I111" s="92">
        <f>DEFINITIVO!I265</f>
        <v>42917</v>
      </c>
      <c r="J111" s="92">
        <f>DEFINITIVO!J265</f>
        <v>43069</v>
      </c>
      <c r="K111" s="78">
        <f t="shared" si="13"/>
        <v>21.714285714285715</v>
      </c>
      <c r="L111" s="131" t="s">
        <v>557</v>
      </c>
      <c r="M111" s="164">
        <f>DEFINITIVO!M265</f>
        <v>1</v>
      </c>
      <c r="N111" s="79">
        <f t="shared" si="14"/>
        <v>1</v>
      </c>
      <c r="O111" s="78">
        <f t="shared" si="15"/>
        <v>21.714285714285715</v>
      </c>
      <c r="P111" s="78" t="e">
        <f>IF(J111&lt;=#REF!,O111,0)</f>
        <v>#REF!</v>
      </c>
      <c r="Q111" s="78" t="e">
        <f>IF(#REF!&gt;=J111,K111,0)</f>
        <v>#REF!</v>
      </c>
      <c r="R111" s="131"/>
      <c r="S111" s="131"/>
      <c r="T111" s="82" t="str">
        <f>DEFINITIVO!T265</f>
        <v xml:space="preserve">AUDITORIA VIGENCIA 2015
Se incluye la Dirección de Transporte con sus Direcciones Territoriales en atención que existen  procesos judiciales con medida de embargo dentro de la jurisdicción de éstas Territoriales y los apoderados de procesos son pertenecientes a la planta de la misma o contratistas cuyo supervisor es el Director Territorial. Revisada detenidamente la información fuente con la que se determinaron las diferencias, el Grupo de Contabilidad procede a validar los ingresos registrados en la contabilidad del año 2015, por concepto de formularios y especies valoradas, y a confrontarlos con la información de recaudo por el los mismos conceptos que reportó en su momento el Grupo de Ingresos y Cartera, encontrando las causas de tales diferencias, tal y  como queda documentado en Acta del 29 de noviembre de 2017, dando así por concluidas las acciones.   </v>
      </c>
      <c r="U111" s="131">
        <f t="shared" si="16"/>
        <v>2</v>
      </c>
      <c r="V111" s="131">
        <f t="shared" ca="1" si="17"/>
        <v>0</v>
      </c>
      <c r="W111" s="131" t="str">
        <f t="shared" ca="1" si="18"/>
        <v>CUMPLIDA</v>
      </c>
      <c r="X111" s="881"/>
    </row>
    <row r="112" spans="1:24" ht="276">
      <c r="A112" s="868">
        <v>35</v>
      </c>
      <c r="B112" s="870" t="s">
        <v>381</v>
      </c>
      <c r="C112" s="870" t="s">
        <v>48</v>
      </c>
      <c r="D112" s="870" t="s">
        <v>490</v>
      </c>
      <c r="E112" s="137" t="s">
        <v>491</v>
      </c>
      <c r="F112" s="137" t="s">
        <v>492</v>
      </c>
      <c r="G112" s="81" t="s">
        <v>493</v>
      </c>
      <c r="H112" s="81">
        <v>47</v>
      </c>
      <c r="I112" s="92">
        <f>DEFINITIVO!I266</f>
        <v>42583</v>
      </c>
      <c r="J112" s="92">
        <f>DEFINITIVO!J266</f>
        <v>42735</v>
      </c>
      <c r="K112" s="78">
        <f t="shared" si="13"/>
        <v>21.714285714285715</v>
      </c>
      <c r="L112" s="131" t="s">
        <v>558</v>
      </c>
      <c r="M112" s="164">
        <f>DEFINITIVO!M266</f>
        <v>47</v>
      </c>
      <c r="N112" s="79">
        <f t="shared" si="14"/>
        <v>1</v>
      </c>
      <c r="O112" s="78">
        <f t="shared" si="15"/>
        <v>21.714285714285715</v>
      </c>
      <c r="P112" s="78" t="e">
        <f>IF(J112&lt;=#REF!,O112,0)</f>
        <v>#REF!</v>
      </c>
      <c r="Q112" s="78" t="e">
        <f>IF(#REF!&gt;=J112,K112,0)</f>
        <v>#REF!</v>
      </c>
      <c r="R112" s="131"/>
      <c r="S112" s="131"/>
      <c r="T112" s="82" t="str">
        <f>DEFINITIVO!T266</f>
        <v>AUDITORIA VIGENCIA 2015
Con memorando 20161310283103 de 22/12/2016 Emilce León O. coordinadora de grupo Coactivo informa cumplimiento en los siguientes términos:
Se realizó análisis y elaboración de 31 fichas de remisibilidad a los procesos administrativos de cobro coactivo 155 de 2001, 09, 56, 58, 61, 86, 104, 105, 124, 126, 127, 293, 294, 314, 319, 324, 325, 326, 337, 357 de 2005, 07 y 20 de 2006, 01, 02, 03 y 08 de 2007, 02, 07, 19, 20 y 21 de 2011  .Remitidas para su estudio al Subcomité Técnico financiero y de Inversiones mediante memorando 20161310278943 del 15 de diciembre de 2016. 
Los procesos administrativos de cobro coactivo 546 de 2002, 298 de 2005, 7 y 16 de 2009, se archivaron por pago de la obligación.
Inició nuevo término de prescripción por celebración de acuerdo de pago en los procesos 52 de 2003, 9 de 2007, 345, 347 y 348 de 2005. 
Se realizó análisis y elaboración de ficha por concepto de prescripción de la obligación a los procesos administrativos de cobro coactivo 01, 223, 333, 315, 350 de 2005, 11 de 2007 y 01 de 2009.</v>
      </c>
      <c r="U112" s="131">
        <f t="shared" si="16"/>
        <v>2</v>
      </c>
      <c r="V112" s="131">
        <f t="shared" ca="1" si="17"/>
        <v>0</v>
      </c>
      <c r="W112" s="131" t="str">
        <f t="shared" ca="1" si="18"/>
        <v>CUMPLIDA</v>
      </c>
      <c r="X112" s="881" t="str">
        <f ca="1">IF(W112&amp;W113&amp;W114="CUMPLIDA","CUMPLIDA",IF(OR(W112="VENCIDA",W113="VENCIDA",W114="VENCIDA"),"VENCIDA",IF(U112+U113+U114=6,"CUMPLIDA","EN TERMINO")))</f>
        <v>CUMPLIDA</v>
      </c>
    </row>
    <row r="113" spans="1:24" ht="168">
      <c r="A113" s="902"/>
      <c r="B113" s="874"/>
      <c r="C113" s="874"/>
      <c r="D113" s="874"/>
      <c r="E113" s="137" t="s">
        <v>494</v>
      </c>
      <c r="F113" s="137" t="s">
        <v>495</v>
      </c>
      <c r="G113" s="81" t="s">
        <v>496</v>
      </c>
      <c r="H113" s="81">
        <v>1</v>
      </c>
      <c r="I113" s="92">
        <f>DEFINITIVO!I267</f>
        <v>42583</v>
      </c>
      <c r="J113" s="92">
        <f>DEFINITIVO!J267</f>
        <v>42916</v>
      </c>
      <c r="K113" s="78">
        <f t="shared" si="13"/>
        <v>47.571428571428569</v>
      </c>
      <c r="L113" s="131" t="s">
        <v>559</v>
      </c>
      <c r="M113" s="164">
        <f>DEFINITIVO!M267</f>
        <v>1</v>
      </c>
      <c r="N113" s="79">
        <f t="shared" si="14"/>
        <v>1</v>
      </c>
      <c r="O113" s="78">
        <f t="shared" si="15"/>
        <v>47.571428571428569</v>
      </c>
      <c r="P113" s="78" t="e">
        <f>IF(J113&lt;=#REF!,O113,0)</f>
        <v>#REF!</v>
      </c>
      <c r="Q113" s="78" t="e">
        <f>IF(#REF!&gt;=J113,K113,0)</f>
        <v>#REF!</v>
      </c>
      <c r="R113" s="131"/>
      <c r="S113" s="131"/>
      <c r="T113" s="82" t="str">
        <f>DEFINITIVO!T267</f>
        <v>AUDITORIA VIGENCIA 2015
El miércoles 21 de diciembre de 2016, según Acta No. 005,  se realizó la reunión con el Subcomité Financiero y de Inversiones, donde aprobaron $123,000,000  de remisibilidad contable para aprobación del Comité de desarrollo Administrativo
Con memorandos radicados   20163290118273 del 25 de julio de 2016  y 20163270233923 del 11/10/2016  se solicito  a la Oficina Asesora Jurídica suministrar información de los procesos que se les puede aplicar remisibilidad con el fin de citar al Subcomité Financiero y de inversiones.</v>
      </c>
      <c r="U113" s="131">
        <f t="shared" si="16"/>
        <v>2</v>
      </c>
      <c r="V113" s="131">
        <f t="shared" ca="1" si="17"/>
        <v>0</v>
      </c>
      <c r="W113" s="131" t="str">
        <f t="shared" ca="1" si="18"/>
        <v>CUMPLIDA</v>
      </c>
      <c r="X113" s="881"/>
    </row>
    <row r="114" spans="1:24" ht="72">
      <c r="A114" s="876"/>
      <c r="B114" s="871"/>
      <c r="C114" s="871"/>
      <c r="D114" s="871"/>
      <c r="E114" s="137" t="s">
        <v>497</v>
      </c>
      <c r="F114" s="137" t="s">
        <v>498</v>
      </c>
      <c r="G114" s="81" t="s">
        <v>499</v>
      </c>
      <c r="H114" s="85">
        <v>1</v>
      </c>
      <c r="I114" s="92">
        <f>DEFINITIVO!I268</f>
        <v>42644</v>
      </c>
      <c r="J114" s="92">
        <f>DEFINITIVO!J268</f>
        <v>42735</v>
      </c>
      <c r="K114" s="78">
        <f t="shared" si="13"/>
        <v>13</v>
      </c>
      <c r="L114" s="131" t="s">
        <v>548</v>
      </c>
      <c r="M114" s="164">
        <f>DEFINITIVO!M268</f>
        <v>1</v>
      </c>
      <c r="N114" s="79">
        <f t="shared" si="14"/>
        <v>1</v>
      </c>
      <c r="O114" s="78">
        <f t="shared" si="15"/>
        <v>13</v>
      </c>
      <c r="P114" s="78" t="e">
        <f>IF(J114&lt;=#REF!,O114,0)</f>
        <v>#REF!</v>
      </c>
      <c r="Q114" s="78" t="e">
        <f>IF(#REF!&gt;=J114,K114,0)</f>
        <v>#REF!</v>
      </c>
      <c r="R114" s="131"/>
      <c r="S114" s="131"/>
      <c r="T114" s="82" t="str">
        <f>DEFINITIVO!T268</f>
        <v>AUDITORIA VIGENCIA 2015
Mediante Resolución   No. 3845 del 14/09/2016 Por la cual se declara la remisibilidad de 113 obligaciones que se encontraban en cobro coactivo, 100% de los registros aplicados.</v>
      </c>
      <c r="U114" s="131">
        <f t="shared" si="16"/>
        <v>2</v>
      </c>
      <c r="V114" s="131">
        <f t="shared" ca="1" si="17"/>
        <v>0</v>
      </c>
      <c r="W114" s="131" t="str">
        <f t="shared" ca="1" si="18"/>
        <v>CUMPLIDA</v>
      </c>
      <c r="X114" s="881"/>
    </row>
    <row r="115" spans="1:24" ht="120">
      <c r="A115" s="868">
        <v>36</v>
      </c>
      <c r="B115" s="870" t="s">
        <v>382</v>
      </c>
      <c r="C115" s="870" t="s">
        <v>48</v>
      </c>
      <c r="D115" s="870" t="s">
        <v>500</v>
      </c>
      <c r="E115" s="137" t="s">
        <v>501</v>
      </c>
      <c r="F115" s="137" t="s">
        <v>502</v>
      </c>
      <c r="G115" s="81" t="s">
        <v>448</v>
      </c>
      <c r="H115" s="131">
        <v>1</v>
      </c>
      <c r="I115" s="92">
        <f>DEFINITIVO!I269</f>
        <v>42552</v>
      </c>
      <c r="J115" s="92">
        <f>DEFINITIVO!J269</f>
        <v>42735</v>
      </c>
      <c r="K115" s="78">
        <f t="shared" si="13"/>
        <v>26.142857142857142</v>
      </c>
      <c r="L115" s="131" t="s">
        <v>560</v>
      </c>
      <c r="M115" s="164">
        <f>DEFINITIVO!M269</f>
        <v>1</v>
      </c>
      <c r="N115" s="79">
        <f t="shared" si="14"/>
        <v>1</v>
      </c>
      <c r="O115" s="78">
        <f t="shared" si="15"/>
        <v>26.142857142857142</v>
      </c>
      <c r="P115" s="78" t="e">
        <f>IF(J115&lt;=#REF!,O115,0)</f>
        <v>#REF!</v>
      </c>
      <c r="Q115" s="78" t="e">
        <f>IF(#REF!&gt;=J115,K115,0)</f>
        <v>#REF!</v>
      </c>
      <c r="R115" s="131"/>
      <c r="S115" s="131"/>
      <c r="T115" s="82" t="str">
        <f>DEFINITIVO!T269</f>
        <v>AUDITORIA VIGENCIA 2015
Con oficio 20163250152041 del 5/04/2016 se solicita al IGAC de Buenaventura,  certificar sobre la situación actual de estos predios, IGAC responde que los predios catastralmente no existen., de acuerdo a este concepto y el de la  oficina Jurídica se remitió el  oficio 20163250530531 del 20/12/2016  a la Contaduría General de la Nación, solicitando concepto sobre la posibilidad de dar de baja los 3 inmuebles.</v>
      </c>
      <c r="U115" s="131">
        <f t="shared" si="16"/>
        <v>2</v>
      </c>
      <c r="V115" s="131">
        <f t="shared" ca="1" si="17"/>
        <v>0</v>
      </c>
      <c r="W115" s="131" t="str">
        <f t="shared" ca="1" si="18"/>
        <v>CUMPLIDA</v>
      </c>
      <c r="X115" s="883" t="str">
        <f ca="1">IF(W115&amp;W116&amp;W117&amp;W118="CUMPLIDA","CUMPLIDA",IF(OR(W115="VENCIDA",W116="VENCIDA",W117="VENCIDA",W118="VENCIDA"),"VENCIDA",IF(U115+U116+U117+U118=8,"CUMPLIDA","EN TERMINO")))</f>
        <v>CUMPLIDA</v>
      </c>
    </row>
    <row r="116" spans="1:24" ht="120">
      <c r="A116" s="902"/>
      <c r="B116" s="874"/>
      <c r="C116" s="874"/>
      <c r="D116" s="874"/>
      <c r="E116" s="137" t="s">
        <v>503</v>
      </c>
      <c r="F116" s="137" t="s">
        <v>504</v>
      </c>
      <c r="G116" s="81" t="s">
        <v>207</v>
      </c>
      <c r="H116" s="131">
        <v>1</v>
      </c>
      <c r="I116" s="92">
        <f>DEFINITIVO!I270</f>
        <v>42552</v>
      </c>
      <c r="J116" s="92">
        <f>DEFINITIVO!J270</f>
        <v>42735</v>
      </c>
      <c r="K116" s="78">
        <f t="shared" si="13"/>
        <v>26.142857142857142</v>
      </c>
      <c r="L116" s="131" t="s">
        <v>561</v>
      </c>
      <c r="M116" s="164">
        <f>DEFINITIVO!M270</f>
        <v>1</v>
      </c>
      <c r="N116" s="79">
        <f t="shared" si="14"/>
        <v>1</v>
      </c>
      <c r="O116" s="78">
        <f t="shared" si="15"/>
        <v>26.142857142857142</v>
      </c>
      <c r="P116" s="78" t="e">
        <f>IF(J116&lt;=#REF!,O116,0)</f>
        <v>#REF!</v>
      </c>
      <c r="Q116" s="78" t="e">
        <f>IF(#REF!&gt;=J116,K116,0)</f>
        <v>#REF!</v>
      </c>
      <c r="R116" s="131"/>
      <c r="S116" s="131"/>
      <c r="T116" s="82" t="str">
        <f>DEFINITIVO!T270</f>
        <v>AUDITORIA VIGENCIA 2015
Con memorando  No. 20163250072333 del 3 de mayo de 2016, suscrito por el Doctor PIO ADOLFO BARCENA VILLARREAL, se solicitó concepto a la Oficina Jurídica sobre el tema; por tanto estos tres inmuebles  están en el listado de inmuebles propiedad del Ministerio de Transporte del Grupo Bienes Inmuebles.  la oficina Jurídica nos insta a que se agoten todos los recursos para proceder  a dar de baja los inmuebles.</v>
      </c>
      <c r="U116" s="131">
        <f t="shared" si="16"/>
        <v>2</v>
      </c>
      <c r="V116" s="131">
        <f t="shared" ca="1" si="17"/>
        <v>0</v>
      </c>
      <c r="W116" s="131" t="str">
        <f t="shared" ca="1" si="18"/>
        <v>CUMPLIDA</v>
      </c>
      <c r="X116" s="884"/>
    </row>
    <row r="117" spans="1:24" ht="84">
      <c r="A117" s="902"/>
      <c r="B117" s="874"/>
      <c r="C117" s="874"/>
      <c r="D117" s="874"/>
      <c r="E117" s="137" t="s">
        <v>505</v>
      </c>
      <c r="F117" s="137" t="s">
        <v>506</v>
      </c>
      <c r="G117" s="81" t="s">
        <v>507</v>
      </c>
      <c r="H117" s="81">
        <v>1</v>
      </c>
      <c r="I117" s="92">
        <f>DEFINITIVO!I271</f>
        <v>42552</v>
      </c>
      <c r="J117" s="92">
        <f>DEFINITIVO!J271</f>
        <v>42916</v>
      </c>
      <c r="K117" s="78">
        <f t="shared" si="13"/>
        <v>52</v>
      </c>
      <c r="L117" s="131" t="s">
        <v>560</v>
      </c>
      <c r="M117" s="164">
        <f>DEFINITIVO!M271</f>
        <v>1</v>
      </c>
      <c r="N117" s="79">
        <f t="shared" si="14"/>
        <v>1</v>
      </c>
      <c r="O117" s="78">
        <f t="shared" si="15"/>
        <v>52</v>
      </c>
      <c r="P117" s="78" t="e">
        <f>IF(J117&lt;=#REF!,O117,0)</f>
        <v>#REF!</v>
      </c>
      <c r="Q117" s="78" t="e">
        <f>IF(#REF!&gt;=J117,K117,0)</f>
        <v>#REF!</v>
      </c>
      <c r="R117" s="131"/>
      <c r="S117" s="131"/>
      <c r="T117" s="82" t="str">
        <f>DEFINITIVO!T271</f>
        <v xml:space="preserve">AUDITORIA VIGENCIA 2015
El 27 de enero de 2017, se reunió el Comité,  recomendación oficiar a la Oficina Jurídica del Ministerio de Transporte, concepto de los dos predios. </v>
      </c>
      <c r="U117" s="131">
        <f t="shared" si="16"/>
        <v>2</v>
      </c>
      <c r="V117" s="131">
        <f t="shared" ca="1" si="17"/>
        <v>0</v>
      </c>
      <c r="W117" s="131" t="str">
        <f t="shared" ca="1" si="18"/>
        <v>CUMPLIDA</v>
      </c>
      <c r="X117" s="884"/>
    </row>
    <row r="118" spans="1:24" ht="348">
      <c r="A118" s="876"/>
      <c r="B118" s="871"/>
      <c r="C118" s="871"/>
      <c r="D118" s="871"/>
      <c r="E118" s="137" t="s">
        <v>508</v>
      </c>
      <c r="F118" s="137" t="s">
        <v>509</v>
      </c>
      <c r="G118" s="81" t="s">
        <v>510</v>
      </c>
      <c r="H118" s="85">
        <v>1</v>
      </c>
      <c r="I118" s="92">
        <f>DEFINITIVO!I272</f>
        <v>42917</v>
      </c>
      <c r="J118" s="92">
        <f>DEFINITIVO!J272</f>
        <v>43281</v>
      </c>
      <c r="K118" s="78">
        <f t="shared" si="13"/>
        <v>52</v>
      </c>
      <c r="L118" s="131" t="s">
        <v>562</v>
      </c>
      <c r="M118" s="164">
        <f>DEFINITIVO!M272</f>
        <v>1</v>
      </c>
      <c r="N118" s="79">
        <f t="shared" si="14"/>
        <v>1</v>
      </c>
      <c r="O118" s="78">
        <f t="shared" si="15"/>
        <v>52</v>
      </c>
      <c r="P118" s="78" t="e">
        <f>IF(J118&lt;=#REF!,O118,0)</f>
        <v>#REF!</v>
      </c>
      <c r="Q118" s="78" t="e">
        <f>IF(#REF!&gt;=J118,K118,0)</f>
        <v>#REF!</v>
      </c>
      <c r="R118" s="131"/>
      <c r="S118" s="131"/>
      <c r="T118" s="82" t="str">
        <f>DEFINITIVO!T272</f>
        <v>AUDITORIA VIGENCIA 2015
Se registro el predio lote adyacente al muelle 13 Terminal Marítimo de Buenaventura por valor de 22,259, millones asiento contable B-986 diciembre 31 de 2016. De otra parte, y de acuerdo con la recomendación del Comité  Institucional de Desarrollo Administrativo, se remitieron  los documentos de los dos predios de Buenaventura que están pendientes a la Oficina Juridica con memorando 20173250157243 del 26 de septiembre de 2017 para que emitan concepto sobre  los mismos ("Casa barrio San Antonio hoy Parque Ecológico" y  "Lote margen a la carretera MOPT"). A 30 de noviembre de 2017 está pendiente la  respuesta de la Oficina Jurídica para continuar con las acciones planteadas.  
25/06/2018 Con resolución se declaró y autorizó la baja en cuentas contables del predio lote margen oriental a la carretera MOPT, por Valor de $5.284.919.344,20, del que no existe físicamente, razón por la cual no debe estar en los Estados Financieros del Ministerio de Transporte como propiedad  y el predio, Casa barrio San Antonio – Hoy Parque Ecológico de la Vida. Por valor de $5.724.035.11, el Ministerio de Transporte no ostenta el derecho de dominio sobre el bien inmueble en mención, debido a que el Fondo de Pasivo Social de la empresa Puertos de Colombia en Liquidación, no era propietario del lote que transfirió mediante el Acta 0023 del 30-12-1998.</v>
      </c>
      <c r="U118" s="131">
        <f t="shared" si="16"/>
        <v>2</v>
      </c>
      <c r="V118" s="131">
        <f t="shared" ca="1" si="17"/>
        <v>0</v>
      </c>
      <c r="W118" s="131" t="str">
        <f t="shared" ca="1" si="18"/>
        <v>CUMPLIDA</v>
      </c>
      <c r="X118" s="885"/>
    </row>
    <row r="119" spans="1:24" ht="96">
      <c r="A119" s="868">
        <v>39</v>
      </c>
      <c r="B119" s="870" t="s">
        <v>383</v>
      </c>
      <c r="C119" s="870" t="s">
        <v>48</v>
      </c>
      <c r="D119" s="870" t="s">
        <v>512</v>
      </c>
      <c r="E119" s="137" t="s">
        <v>513</v>
      </c>
      <c r="F119" s="137" t="s">
        <v>514</v>
      </c>
      <c r="G119" s="81" t="s">
        <v>515</v>
      </c>
      <c r="H119" s="85">
        <v>1</v>
      </c>
      <c r="I119" s="92">
        <f>DEFINITIVO!I273</f>
        <v>42917</v>
      </c>
      <c r="J119" s="92">
        <f>DEFINITIVO!J273</f>
        <v>43069</v>
      </c>
      <c r="K119" s="78">
        <f t="shared" si="13"/>
        <v>21.714285714285715</v>
      </c>
      <c r="L119" s="131" t="s">
        <v>564</v>
      </c>
      <c r="M119" s="164">
        <f>DEFINITIVO!M273</f>
        <v>1</v>
      </c>
      <c r="N119" s="79">
        <f t="shared" si="14"/>
        <v>1</v>
      </c>
      <c r="O119" s="78">
        <f t="shared" si="15"/>
        <v>21.714285714285715</v>
      </c>
      <c r="P119" s="78" t="e">
        <f>IF(J119&lt;=#REF!,O119,0)</f>
        <v>#REF!</v>
      </c>
      <c r="Q119" s="78" t="e">
        <f>IF(#REF!&gt;=J119,K119,0)</f>
        <v>#REF!</v>
      </c>
      <c r="R119" s="131"/>
      <c r="S119" s="131"/>
      <c r="T119" s="82" t="str">
        <f>DEFINITIVO!T273</f>
        <v xml:space="preserve">AUDITORIA VIGENCIA 2015
Se registraron los datos de las cuentas , quedando actualizada la base de datos  correspondientes al año 2015. Durante el 2017 se han venido registrando ajustes sobre los datos ingresados del año 2015,  de acuerdo con la documentación y soportes encontrados en los archivos y en las dependencias relacionados con el bien. </v>
      </c>
      <c r="U119" s="131">
        <f t="shared" si="16"/>
        <v>2</v>
      </c>
      <c r="V119" s="131">
        <f t="shared" ca="1" si="17"/>
        <v>0</v>
      </c>
      <c r="W119" s="131" t="str">
        <f t="shared" ca="1" si="18"/>
        <v>CUMPLIDA</v>
      </c>
      <c r="X119" s="883" t="str">
        <f ca="1">IF(W119&amp;W120&amp;W121&amp;W122="CUMPLIDA","CUMPLIDA",IF(OR(W119="VENCIDA",W120="VENCIDA",W121="VENCIDA",W122="VENCIDA"),"VENCIDA",IF(U119+U120+U121+U122=8,"CUMPLIDA","EN TERMINO")))</f>
        <v>CUMPLIDA</v>
      </c>
    </row>
    <row r="120" spans="1:24" ht="288">
      <c r="A120" s="902"/>
      <c r="B120" s="874"/>
      <c r="C120" s="874"/>
      <c r="D120" s="874"/>
      <c r="E120" s="137" t="s">
        <v>516</v>
      </c>
      <c r="F120" s="137" t="s">
        <v>517</v>
      </c>
      <c r="G120" s="81" t="s">
        <v>481</v>
      </c>
      <c r="H120" s="85">
        <v>1</v>
      </c>
      <c r="I120" s="92">
        <f>DEFINITIVO!I274</f>
        <v>42917</v>
      </c>
      <c r="J120" s="92">
        <f>DEFINITIVO!J274</f>
        <v>43069</v>
      </c>
      <c r="K120" s="78">
        <f t="shared" si="13"/>
        <v>21.714285714285715</v>
      </c>
      <c r="L120" s="131" t="s">
        <v>564</v>
      </c>
      <c r="M120" s="164">
        <f>DEFINITIVO!M274</f>
        <v>1</v>
      </c>
      <c r="N120" s="79">
        <f t="shared" si="14"/>
        <v>1</v>
      </c>
      <c r="O120" s="78">
        <f t="shared" si="15"/>
        <v>21.714285714285715</v>
      </c>
      <c r="P120" s="78" t="e">
        <f>IF(J120&lt;=#REF!,O120,0)</f>
        <v>#REF!</v>
      </c>
      <c r="Q120" s="78" t="e">
        <f>IF(#REF!&gt;=J120,K120,0)</f>
        <v>#REF!</v>
      </c>
      <c r="R120" s="131"/>
      <c r="S120" s="131"/>
      <c r="T120" s="82" t="str">
        <f>DEFINITIVO!T274</f>
        <v>AUDITORIA VIGENCIA 2015
Se  realizó revisión a Propiedad , planta y equipo por cada una de las subcuentas, registrando los ajustes detectados tanto por parte del  Grupo de contabilidad como del Grupo de Inventarios y suministros con base en la información  de los boletines diarios, quedando saldo de $77,21 millones, subsanables en el segundo semestre 2017.  Una vez efectuadas las depuraciones, el saldo pendiente de depurar al 31 de agosto de 2017 asciende a $14,5 millones de pesos por mayores valores en el aplicativo de inventarios versus la información contable.  Dado que a la fecha se están cargando boletines de noviembre en la contabilidad, y en la medida en que durante dicho mes se efectuaron algunos registros contables que impactan este saldo, es necesario esperar hasta el 16 de diciembre para conocer la cifra definitiva de estas diferencias. Además, de resultar ciertos los mayores valores en inventarios, es necesario esperar hasta finales de diciembre para confrontar estas cifras contra el inventario "fisico" que se está levantando. En todo caso, de una diferencia inicial de $1.511,7 millones, tenemos a la fecha por depurar $14,5 millones que representan el 0,1%</v>
      </c>
      <c r="U120" s="131">
        <f t="shared" si="16"/>
        <v>2</v>
      </c>
      <c r="V120" s="131">
        <f t="shared" ca="1" si="17"/>
        <v>0</v>
      </c>
      <c r="W120" s="131" t="str">
        <f t="shared" ca="1" si="18"/>
        <v>CUMPLIDA</v>
      </c>
      <c r="X120" s="884"/>
    </row>
    <row r="121" spans="1:24" ht="324">
      <c r="A121" s="902"/>
      <c r="B121" s="874"/>
      <c r="C121" s="874"/>
      <c r="D121" s="874"/>
      <c r="E121" s="137" t="s">
        <v>518</v>
      </c>
      <c r="F121" s="137" t="s">
        <v>519</v>
      </c>
      <c r="G121" s="81" t="s">
        <v>520</v>
      </c>
      <c r="H121" s="81">
        <v>2</v>
      </c>
      <c r="I121" s="92">
        <f>DEFINITIVO!I275</f>
        <v>42917</v>
      </c>
      <c r="J121" s="92">
        <f>DEFINITIVO!J275</f>
        <v>43281</v>
      </c>
      <c r="K121" s="78">
        <f t="shared" si="13"/>
        <v>52</v>
      </c>
      <c r="L121" s="131" t="s">
        <v>565</v>
      </c>
      <c r="M121" s="164">
        <f>DEFINITIVO!M275</f>
        <v>2</v>
      </c>
      <c r="N121" s="79">
        <f t="shared" si="14"/>
        <v>1</v>
      </c>
      <c r="O121" s="78">
        <f t="shared" si="15"/>
        <v>52</v>
      </c>
      <c r="P121" s="78" t="e">
        <f>IF(J121&lt;=#REF!,O121,0)</f>
        <v>#REF!</v>
      </c>
      <c r="Q121" s="78" t="e">
        <f>IF(#REF!&gt;=J121,K121,0)</f>
        <v>#REF!</v>
      </c>
      <c r="R121" s="131"/>
      <c r="S121" s="131"/>
      <c r="T121" s="82" t="str">
        <f>DEFINITIVO!T275</f>
        <v>AUDITORIA VIGENCIA 2015
Se han realizado depuraciones de la sobrestimación de bienes muebles que de su valor relativo del 100% queda un pendiente del 3,59% a noviembre 30 de 2017. Luego se solicita ampliar la fecha de cumplimiento de la meta hasta el 30 de junio de 2018, teniendo en cuenta que en el proceso de depuración y conciliación de la cuenta propiedad, planta y equipo, existen subcuentas que deben pasar al saneamiento contable aprobado por el Comité de Desarrollo Administrativo y Financiero.
Se encuentran las actas de conciliación, se incorporaron los valores sobrantes y los valores faltantes el grupo de inventarios y suministrso presentará la sustentación ante el Subcomité Financiero y de Inversiones
Después de realizar los inventarios físicos, efectuados los cruces de información y adelantadas las  depuraciones   por el grupo de Inventarios y suministros, se concilió  con el grupo de contabilidad. Como resultado final se estableció que se presenta una diferencia por $ 6.172.314,31 ( mayor valor contable), por lo cual se está solicitando la baja en cuentas  de este valor. El subcomité Técnico con acta No. 9 recomendó la baja de los estados contables y el  Comité Institucional de Gestión y desempeño, la aprobó el 16 de julio de 2018 .</v>
      </c>
      <c r="U121" s="131">
        <f t="shared" si="16"/>
        <v>2</v>
      </c>
      <c r="V121" s="131">
        <f t="shared" ca="1" si="17"/>
        <v>0</v>
      </c>
      <c r="W121" s="131" t="str">
        <f t="shared" ca="1" si="18"/>
        <v>CUMPLIDA</v>
      </c>
      <c r="X121" s="884"/>
    </row>
    <row r="122" spans="1:24" ht="120">
      <c r="A122" s="876"/>
      <c r="B122" s="871"/>
      <c r="C122" s="871"/>
      <c r="D122" s="871"/>
      <c r="E122" s="137" t="s">
        <v>521</v>
      </c>
      <c r="F122" s="137" t="s">
        <v>509</v>
      </c>
      <c r="G122" s="81" t="s">
        <v>515</v>
      </c>
      <c r="H122" s="85">
        <v>1</v>
      </c>
      <c r="I122" s="92">
        <f>DEFINITIVO!I276</f>
        <v>42917</v>
      </c>
      <c r="J122" s="92">
        <f>DEFINITIVO!J276</f>
        <v>43069</v>
      </c>
      <c r="K122" s="78">
        <f t="shared" si="13"/>
        <v>21.714285714285715</v>
      </c>
      <c r="L122" s="131" t="s">
        <v>563</v>
      </c>
      <c r="M122" s="164">
        <f>DEFINITIVO!M276</f>
        <v>1</v>
      </c>
      <c r="N122" s="79">
        <f t="shared" si="14"/>
        <v>1</v>
      </c>
      <c r="O122" s="78">
        <f t="shared" si="15"/>
        <v>21.714285714285715</v>
      </c>
      <c r="P122" s="78" t="e">
        <f>IF(J122&lt;=#REF!,O122,0)</f>
        <v>#REF!</v>
      </c>
      <c r="Q122" s="78" t="e">
        <f>IF(#REF!&gt;=J122,K122,0)</f>
        <v>#REF!</v>
      </c>
      <c r="R122" s="131"/>
      <c r="S122" s="131"/>
      <c r="T122" s="82" t="str">
        <f>DEFINITIVO!T276</f>
        <v xml:space="preserve">AUDITORIA VIGENCIA 2015
Se realizaron los registros de lo que se ha conciliado del año 2015, quedando algunos registros subsanables en el segundo semestre 2017.  Durante el segundo semestre del 2017 se han venido registrando ajustes sobre los datos ingresados del año 2015,  de acuerdo con la documentación y soportes encontrados en los archivos y en las dependencias relacionados con el bien. </v>
      </c>
      <c r="U122" s="131">
        <f t="shared" si="16"/>
        <v>2</v>
      </c>
      <c r="V122" s="131">
        <f t="shared" ca="1" si="17"/>
        <v>0</v>
      </c>
      <c r="W122" s="131" t="str">
        <f t="shared" ca="1" si="18"/>
        <v>CUMPLIDA</v>
      </c>
      <c r="X122" s="885"/>
    </row>
    <row r="123" spans="1:24" ht="108">
      <c r="A123" s="868">
        <v>40</v>
      </c>
      <c r="B123" s="870" t="s">
        <v>384</v>
      </c>
      <c r="C123" s="870" t="s">
        <v>48</v>
      </c>
      <c r="D123" s="870" t="s">
        <v>512</v>
      </c>
      <c r="E123" s="137" t="s">
        <v>513</v>
      </c>
      <c r="F123" s="137" t="s">
        <v>514</v>
      </c>
      <c r="G123" s="81" t="s">
        <v>515</v>
      </c>
      <c r="H123" s="85">
        <v>1</v>
      </c>
      <c r="I123" s="92">
        <f>DEFINITIVO!I277</f>
        <v>42917</v>
      </c>
      <c r="J123" s="92">
        <f>DEFINITIVO!J277</f>
        <v>43069</v>
      </c>
      <c r="K123" s="78">
        <f t="shared" ref="K123:K139" si="19">(+J123-I123)/7</f>
        <v>21.714285714285715</v>
      </c>
      <c r="L123" s="131" t="s">
        <v>564</v>
      </c>
      <c r="M123" s="164">
        <f>DEFINITIVO!M277</f>
        <v>1</v>
      </c>
      <c r="N123" s="79">
        <f t="shared" ref="N123:N139" si="20">IF(M123/H123&gt;1,1,+M123/H123)</f>
        <v>1</v>
      </c>
      <c r="O123" s="78">
        <f t="shared" ref="O123:O139" si="21">+K123*N123</f>
        <v>21.714285714285715</v>
      </c>
      <c r="P123" s="78" t="e">
        <f>IF(J123&lt;=#REF!,O123,0)</f>
        <v>#REF!</v>
      </c>
      <c r="Q123" s="78" t="e">
        <f>IF(#REF!&gt;=J123,K123,0)</f>
        <v>#REF!</v>
      </c>
      <c r="R123" s="131"/>
      <c r="S123" s="131"/>
      <c r="T123" s="82" t="str">
        <f>DEFINITIVO!T277</f>
        <v xml:space="preserve">AUDITORIA VIGENCIA 2015
Se registraron los datos de las cuentas , quedando actualizada la base de datos  correspondientes al año 2105,  quedando algunos registros subsanables en el segundo semestre 2017.       Durante el 2017 se han venido registrando ajustes sobre los datos ingresados del año 2015,  de acuerdo con la documentación y soportes encontrados en los archivos y en las dependencias relacionados con el bien.  </v>
      </c>
      <c r="U123" s="131">
        <f t="shared" ref="U123:U139" si="22">IF(N123=100%,2,0)</f>
        <v>2</v>
      </c>
      <c r="V123" s="131">
        <f t="shared" ref="V123:V139" ca="1" si="23">IF(J123&lt;$T$2,0,1)</f>
        <v>0</v>
      </c>
      <c r="W123" s="131" t="str">
        <f t="shared" ref="W123:W139" ca="1" si="24">IF(U123+V123&gt;1,"CUMPLIDA",IF(V123=1,"EN TERMINO","VENCIDA"))</f>
        <v>CUMPLIDA</v>
      </c>
      <c r="X123" s="883" t="str">
        <f ca="1">IF(W123&amp;W124&amp;W125&amp;W126="CUMPLIDA","CUMPLIDA",IF(OR(W123="VENCIDA",W124="VENCIDA",W125="VENCIDA",W126="VENCIDA"),"VENCIDA",IF(U123+U124+U125+U126=8,"CUMPLIDA","EN TERMINO")))</f>
        <v>CUMPLIDA</v>
      </c>
    </row>
    <row r="124" spans="1:24" ht="192">
      <c r="A124" s="902"/>
      <c r="B124" s="874"/>
      <c r="C124" s="874"/>
      <c r="D124" s="874"/>
      <c r="E124" s="137" t="s">
        <v>516</v>
      </c>
      <c r="F124" s="137" t="s">
        <v>522</v>
      </c>
      <c r="G124" s="81" t="s">
        <v>481</v>
      </c>
      <c r="H124" s="85">
        <v>1</v>
      </c>
      <c r="I124" s="92">
        <f>DEFINITIVO!I278</f>
        <v>42917</v>
      </c>
      <c r="J124" s="92">
        <f>DEFINITIVO!J278</f>
        <v>43281</v>
      </c>
      <c r="K124" s="78">
        <f t="shared" si="19"/>
        <v>52</v>
      </c>
      <c r="L124" s="131" t="s">
        <v>564</v>
      </c>
      <c r="M124" s="164">
        <f>DEFINITIVO!M278</f>
        <v>1</v>
      </c>
      <c r="N124" s="79">
        <f t="shared" si="20"/>
        <v>1</v>
      </c>
      <c r="O124" s="78">
        <f t="shared" si="21"/>
        <v>52</v>
      </c>
      <c r="P124" s="78" t="e">
        <f>IF(J124&lt;=#REF!,O124,0)</f>
        <v>#REF!</v>
      </c>
      <c r="Q124" s="78" t="e">
        <f>IF(#REF!&gt;=J124,K124,0)</f>
        <v>#REF!</v>
      </c>
      <c r="R124" s="131"/>
      <c r="S124" s="131"/>
      <c r="T124" s="82" t="str">
        <f>DEFINITIVO!T278</f>
        <v>AUDITORIA VIGENCIA 2015
Se han realizado depuraciones de la subestimación de bienes muebles que de su valor relativo del 100% queda un pendiente del 3,8% a noviembre 30 de 2017.  En el proceso de depuración y conciliación de la cuenta propiedad, planta y equipo, existen subcuentas que deben pasar al saneamiento contable aprobado por el Comité de Desarrollo Administrativo y Financiero.
Después de realizar los inventarios físicos, efectuados los cruces de información y adelantadas las  depuraciones   por el grupo de Inventarios y suministros, se concilió  con el grupo de contabilidad. Como resultado final se estableció que se presenta un   SOBRANTE DE INVENTARIOS POR VALOR DE $ 20.745.415,15. Se incorporó este valor mediante asiento contable CO-041 de junio 20 de 2018.-</v>
      </c>
      <c r="U124" s="131">
        <f t="shared" si="22"/>
        <v>2</v>
      </c>
      <c r="V124" s="131">
        <f t="shared" ca="1" si="23"/>
        <v>0</v>
      </c>
      <c r="W124" s="131" t="str">
        <f t="shared" ca="1" si="24"/>
        <v>CUMPLIDA</v>
      </c>
      <c r="X124" s="884"/>
    </row>
    <row r="125" spans="1:24" ht="192">
      <c r="A125" s="902"/>
      <c r="B125" s="874"/>
      <c r="C125" s="874"/>
      <c r="D125" s="874"/>
      <c r="E125" s="137" t="s">
        <v>518</v>
      </c>
      <c r="F125" s="137" t="s">
        <v>519</v>
      </c>
      <c r="G125" s="81" t="s">
        <v>520</v>
      </c>
      <c r="H125" s="81">
        <v>2</v>
      </c>
      <c r="I125" s="92">
        <f>DEFINITIVO!I279</f>
        <v>42917</v>
      </c>
      <c r="J125" s="92">
        <f>DEFINITIVO!J279</f>
        <v>43281</v>
      </c>
      <c r="K125" s="78">
        <f t="shared" si="19"/>
        <v>52</v>
      </c>
      <c r="L125" s="131" t="s">
        <v>565</v>
      </c>
      <c r="M125" s="164">
        <f>DEFINITIVO!M279</f>
        <v>2</v>
      </c>
      <c r="N125" s="79">
        <f t="shared" si="20"/>
        <v>1</v>
      </c>
      <c r="O125" s="78">
        <f t="shared" si="21"/>
        <v>52</v>
      </c>
      <c r="P125" s="78" t="e">
        <f>IF(J125&lt;=#REF!,O125,0)</f>
        <v>#REF!</v>
      </c>
      <c r="Q125" s="78" t="e">
        <f>IF(#REF!&gt;=J125,K125,0)</f>
        <v>#REF!</v>
      </c>
      <c r="R125" s="131"/>
      <c r="S125" s="131"/>
      <c r="T125" s="82" t="str">
        <f>DEFINITIVO!T279</f>
        <v>AUDITORIA VIGENCIA 2015
Las actas del Subcomité y el Comité, se llevarán a cabo dependiendo de la información y el saldo resultante  depurados entre los Grupos de Contabilidad e Inventarios y Suministros.
Después de realizar los inventarios físicos, efectuados los cruces de información y adelantadas las  depuraciones   por el grupo de Inventarios y suministros, se concilió  con el grupo de contabilidad. Como resultado final se estableció que se presenta una diferencia por $ 6.172.314,31 ( mayor valor contable), por lo cual se está solicitando la baja en cuentas  de este valor. El subcomité Técnico con acta No. 9 recomendó la baja de los estados contables y el  Comité Institucional de Gestión y desempeño, la aprobó el 16 de julio de 2018 .</v>
      </c>
      <c r="U125" s="131">
        <f t="shared" si="22"/>
        <v>2</v>
      </c>
      <c r="V125" s="131">
        <f t="shared" ca="1" si="23"/>
        <v>0</v>
      </c>
      <c r="W125" s="131" t="str">
        <f t="shared" ca="1" si="24"/>
        <v>CUMPLIDA</v>
      </c>
      <c r="X125" s="884"/>
    </row>
    <row r="126" spans="1:24" ht="108">
      <c r="A126" s="876"/>
      <c r="B126" s="871"/>
      <c r="C126" s="871"/>
      <c r="D126" s="871"/>
      <c r="E126" s="137" t="s">
        <v>521</v>
      </c>
      <c r="F126" s="137" t="s">
        <v>509</v>
      </c>
      <c r="G126" s="81" t="s">
        <v>515</v>
      </c>
      <c r="H126" s="87">
        <v>1</v>
      </c>
      <c r="I126" s="92">
        <f>DEFINITIVO!I280</f>
        <v>42917</v>
      </c>
      <c r="J126" s="92">
        <f>DEFINITIVO!J280</f>
        <v>43069</v>
      </c>
      <c r="K126" s="78">
        <f t="shared" si="19"/>
        <v>21.714285714285715</v>
      </c>
      <c r="L126" s="131" t="s">
        <v>563</v>
      </c>
      <c r="M126" s="164">
        <f>DEFINITIVO!M280</f>
        <v>1</v>
      </c>
      <c r="N126" s="79">
        <f t="shared" si="20"/>
        <v>1</v>
      </c>
      <c r="O126" s="78">
        <f t="shared" si="21"/>
        <v>21.714285714285715</v>
      </c>
      <c r="P126" s="78" t="e">
        <f>IF(J126&lt;=#REF!,O126,0)</f>
        <v>#REF!</v>
      </c>
      <c r="Q126" s="78" t="e">
        <f>IF(#REF!&gt;=J126,K126,0)</f>
        <v>#REF!</v>
      </c>
      <c r="R126" s="131"/>
      <c r="S126" s="131"/>
      <c r="T126" s="82" t="str">
        <f>DEFINITIVO!T280</f>
        <v xml:space="preserve">AUDITORIA VIGENCIA 2015
Se registraron los datos de las cuentas , quedando actualizada la base de datos  correspondientes al año 2105,  quedando algunos registros subsanables en el segundo semestre 2017.   Durante el segundo semestre del 2017 se han venido registrando ajustes sobre los datos ingresados del año 2015,  de acuerdo con la documentación y soportes encontrados en los archivos y en las dependencias relacionados con el bien. </v>
      </c>
      <c r="U126" s="131">
        <f t="shared" si="22"/>
        <v>2</v>
      </c>
      <c r="V126" s="131">
        <f t="shared" ca="1" si="23"/>
        <v>0</v>
      </c>
      <c r="W126" s="131" t="str">
        <f t="shared" ca="1" si="24"/>
        <v>CUMPLIDA</v>
      </c>
      <c r="X126" s="885"/>
    </row>
    <row r="127" spans="1:24" ht="72">
      <c r="A127" s="868">
        <v>41</v>
      </c>
      <c r="B127" s="870" t="s">
        <v>385</v>
      </c>
      <c r="C127" s="870" t="s">
        <v>48</v>
      </c>
      <c r="D127" s="870" t="s">
        <v>523</v>
      </c>
      <c r="E127" s="137" t="s">
        <v>524</v>
      </c>
      <c r="F127" s="137" t="s">
        <v>525</v>
      </c>
      <c r="G127" s="131" t="s">
        <v>526</v>
      </c>
      <c r="H127" s="131">
        <v>12</v>
      </c>
      <c r="I127" s="92">
        <f>DEFINITIVO!I281</f>
        <v>42522</v>
      </c>
      <c r="J127" s="92">
        <f>DEFINITIVO!J281</f>
        <v>42551</v>
      </c>
      <c r="K127" s="78">
        <f t="shared" si="19"/>
        <v>4.1428571428571432</v>
      </c>
      <c r="L127" s="131" t="s">
        <v>562</v>
      </c>
      <c r="M127" s="164">
        <f>DEFINITIVO!M281</f>
        <v>12</v>
      </c>
      <c r="N127" s="79">
        <f t="shared" si="20"/>
        <v>1</v>
      </c>
      <c r="O127" s="78">
        <f t="shared" si="21"/>
        <v>4.1428571428571432</v>
      </c>
      <c r="P127" s="78" t="e">
        <f>IF(J127&lt;=#REF!,O127,0)</f>
        <v>#REF!</v>
      </c>
      <c r="Q127" s="78" t="e">
        <f>IF(#REF!&gt;=J127,K127,0)</f>
        <v>#REF!</v>
      </c>
      <c r="R127" s="131"/>
      <c r="S127" s="131"/>
      <c r="T127" s="82" t="str">
        <f>DEFINITIVO!T281</f>
        <v>AUDITORIA VIGENCIA 2015
Con corte a junio 30 de 2016,  queda incorporado estos registros contables</v>
      </c>
      <c r="U127" s="131">
        <f t="shared" si="22"/>
        <v>2</v>
      </c>
      <c r="V127" s="131">
        <f t="shared" ca="1" si="23"/>
        <v>0</v>
      </c>
      <c r="W127" s="131" t="str">
        <f t="shared" ca="1" si="24"/>
        <v>CUMPLIDA</v>
      </c>
      <c r="X127" s="881" t="str">
        <f ca="1">IF(W127&amp;W128&amp;W129="CUMPLIDA","CUMPLIDA",IF(OR(W127="VENCIDA",W128="VENCIDA",W129="VENCIDA"),"VENCIDA",IF(U127+U128+U129=6,"CUMPLIDA","EN TERMINO")))</f>
        <v>CUMPLIDA</v>
      </c>
    </row>
    <row r="128" spans="1:24" ht="144">
      <c r="A128" s="902"/>
      <c r="B128" s="874"/>
      <c r="C128" s="874"/>
      <c r="D128" s="874"/>
      <c r="E128" s="137" t="s">
        <v>527</v>
      </c>
      <c r="F128" s="137" t="s">
        <v>528</v>
      </c>
      <c r="G128" s="81" t="s">
        <v>515</v>
      </c>
      <c r="H128" s="55">
        <v>1</v>
      </c>
      <c r="I128" s="92">
        <f>DEFINITIVO!I282</f>
        <v>42917</v>
      </c>
      <c r="J128" s="92">
        <f>DEFINITIVO!J282</f>
        <v>43069</v>
      </c>
      <c r="K128" s="78">
        <f t="shared" si="19"/>
        <v>21.714285714285715</v>
      </c>
      <c r="L128" s="131" t="s">
        <v>564</v>
      </c>
      <c r="M128" s="164">
        <f>DEFINITIVO!M282</f>
        <v>1</v>
      </c>
      <c r="N128" s="79">
        <f t="shared" si="20"/>
        <v>1</v>
      </c>
      <c r="O128" s="78">
        <f t="shared" si="21"/>
        <v>21.714285714285715</v>
      </c>
      <c r="P128" s="78" t="e">
        <f>IF(J128&lt;=#REF!,O128,0)</f>
        <v>#REF!</v>
      </c>
      <c r="Q128" s="78" t="e">
        <f>IF(#REF!&gt;=J128,K128,0)</f>
        <v>#REF!</v>
      </c>
      <c r="R128" s="131"/>
      <c r="S128" s="131"/>
      <c r="T128" s="82" t="str">
        <f>DEFINITIVO!T282</f>
        <v>AUDITORIA VIGENCIA 2015
Se registraron los datos de las cuentas , quedando actualizada la base de datos  correspondientes al año 2105,  quedando algunos registros subsanables en el segundo semestre 2017. 
La depreciación con base en la información ya registrada en el nuevo aplicativo se realizaran las pruebas, ajustes y cálculos definitivos en el segundo semestre. Durante el segundo semestre se generó la depreciación mensual de los bienes objeto, efectuando los registros contables correspondientes</v>
      </c>
      <c r="U128" s="131">
        <f t="shared" si="22"/>
        <v>2</v>
      </c>
      <c r="V128" s="131">
        <f t="shared" ca="1" si="23"/>
        <v>0</v>
      </c>
      <c r="W128" s="131" t="str">
        <f t="shared" ca="1" si="24"/>
        <v>CUMPLIDA</v>
      </c>
      <c r="X128" s="881"/>
    </row>
    <row r="129" spans="1:24" ht="96">
      <c r="A129" s="876"/>
      <c r="B129" s="871"/>
      <c r="C129" s="871"/>
      <c r="D129" s="871"/>
      <c r="E129" s="137" t="s">
        <v>529</v>
      </c>
      <c r="F129" s="137" t="s">
        <v>530</v>
      </c>
      <c r="G129" s="81" t="s">
        <v>515</v>
      </c>
      <c r="H129" s="55">
        <v>1</v>
      </c>
      <c r="I129" s="92">
        <f>DEFINITIVO!I283</f>
        <v>42917</v>
      </c>
      <c r="J129" s="92">
        <f>DEFINITIVO!J283</f>
        <v>43069</v>
      </c>
      <c r="K129" s="78">
        <f t="shared" si="19"/>
        <v>21.714285714285715</v>
      </c>
      <c r="L129" s="131" t="s">
        <v>562</v>
      </c>
      <c r="M129" s="164">
        <f>DEFINITIVO!M283</f>
        <v>1</v>
      </c>
      <c r="N129" s="79">
        <f t="shared" si="20"/>
        <v>1</v>
      </c>
      <c r="O129" s="78">
        <f t="shared" si="21"/>
        <v>21.714285714285715</v>
      </c>
      <c r="P129" s="78" t="e">
        <f>IF(J129&lt;=#REF!,O129,0)</f>
        <v>#REF!</v>
      </c>
      <c r="Q129" s="78" t="e">
        <f>IF(#REF!&gt;=J129,K129,0)</f>
        <v>#REF!</v>
      </c>
      <c r="R129" s="131"/>
      <c r="S129" s="131"/>
      <c r="T129" s="82" t="str">
        <f>DEFINITIVO!T283</f>
        <v xml:space="preserve">AUDITORIA VIGENCIA 2015
Se viene registrando contablemente de acuerdo a los boletines presentados por el Grupo de Inventarios.  Al 30 de noviembre de 2017, los registros de depreciación del año 2015 en el SIIF se  encuentran en la cuenta 1685 por $2,577,96 millones, para un valor total de depreciación de $12,873,138 millones de pesos. </v>
      </c>
      <c r="U129" s="131">
        <f t="shared" si="22"/>
        <v>2</v>
      </c>
      <c r="V129" s="131">
        <f t="shared" ca="1" si="23"/>
        <v>0</v>
      </c>
      <c r="W129" s="131" t="str">
        <f t="shared" ca="1" si="24"/>
        <v>CUMPLIDA</v>
      </c>
      <c r="X129" s="881"/>
    </row>
    <row r="130" spans="1:24" ht="84">
      <c r="A130" s="868">
        <v>43</v>
      </c>
      <c r="B130" s="870" t="s">
        <v>386</v>
      </c>
      <c r="C130" s="870" t="s">
        <v>48</v>
      </c>
      <c r="D130" s="870" t="s">
        <v>531</v>
      </c>
      <c r="E130" s="137" t="s">
        <v>513</v>
      </c>
      <c r="F130" s="137" t="s">
        <v>514</v>
      </c>
      <c r="G130" s="81" t="s">
        <v>515</v>
      </c>
      <c r="H130" s="85">
        <v>1</v>
      </c>
      <c r="I130" s="92">
        <f>DEFINITIVO!I284</f>
        <v>42917</v>
      </c>
      <c r="J130" s="92">
        <f>DEFINITIVO!J284</f>
        <v>43281</v>
      </c>
      <c r="K130" s="78">
        <f t="shared" si="19"/>
        <v>52</v>
      </c>
      <c r="L130" s="131" t="s">
        <v>564</v>
      </c>
      <c r="M130" s="164">
        <f>DEFINITIVO!M284</f>
        <v>1</v>
      </c>
      <c r="N130" s="79">
        <f t="shared" si="20"/>
        <v>1</v>
      </c>
      <c r="O130" s="78">
        <f t="shared" si="21"/>
        <v>52</v>
      </c>
      <c r="P130" s="78" t="e">
        <f>IF(J130&lt;=#REF!,O130,0)</f>
        <v>#REF!</v>
      </c>
      <c r="Q130" s="78" t="e">
        <f>IF(#REF!&gt;=J130,K130,0)</f>
        <v>#REF!</v>
      </c>
      <c r="R130" s="131"/>
      <c r="S130" s="131"/>
      <c r="T130" s="82" t="str">
        <f>DEFINITIVO!T284</f>
        <v>AUDITORIA VIGENCIA 2015
Se registraron los datos de las cuentas , quedando actualizada la base de datos  correspondientes al año 2105,  quedando algunos registros subsanables en el  primer semestre de 2018</v>
      </c>
      <c r="U130" s="131">
        <f t="shared" si="22"/>
        <v>2</v>
      </c>
      <c r="V130" s="131">
        <f t="shared" ca="1" si="23"/>
        <v>0</v>
      </c>
      <c r="W130" s="131" t="str">
        <f t="shared" ca="1" si="24"/>
        <v>CUMPLIDA</v>
      </c>
      <c r="X130" s="883" t="str">
        <f ca="1">IF(W130&amp;W131&amp;W132&amp;W133="CUMPLIDA","CUMPLIDA",IF(OR(W130="VENCIDA",W131="VENCIDA",W132="VENCIDA",W133="VENCIDA"),"VENCIDA",IF(U130+U131+U132+U133=8,"CUMPLIDA","EN TERMINO")))</f>
        <v>CUMPLIDA</v>
      </c>
    </row>
    <row r="131" spans="1:24" ht="384">
      <c r="A131" s="902"/>
      <c r="B131" s="874"/>
      <c r="C131" s="874"/>
      <c r="D131" s="874"/>
      <c r="E131" s="137" t="s">
        <v>516</v>
      </c>
      <c r="F131" s="137" t="s">
        <v>522</v>
      </c>
      <c r="G131" s="81" t="s">
        <v>481</v>
      </c>
      <c r="H131" s="85">
        <v>1</v>
      </c>
      <c r="I131" s="92">
        <f>DEFINITIVO!I285</f>
        <v>42917</v>
      </c>
      <c r="J131" s="92">
        <f>DEFINITIVO!J285</f>
        <v>43281</v>
      </c>
      <c r="K131" s="78">
        <f t="shared" si="19"/>
        <v>52</v>
      </c>
      <c r="L131" s="131" t="s">
        <v>564</v>
      </c>
      <c r="M131" s="164">
        <f>DEFINITIVO!M285</f>
        <v>1</v>
      </c>
      <c r="N131" s="79">
        <f t="shared" si="20"/>
        <v>1</v>
      </c>
      <c r="O131" s="78">
        <f t="shared" si="21"/>
        <v>52</v>
      </c>
      <c r="P131" s="78" t="e">
        <f>IF(J131&lt;=#REF!,O131,0)</f>
        <v>#REF!</v>
      </c>
      <c r="Q131" s="78" t="e">
        <f>IF(#REF!&gt;=J131,K131,0)</f>
        <v>#REF!</v>
      </c>
      <c r="R131" s="131"/>
      <c r="S131" s="131"/>
      <c r="T131" s="82" t="str">
        <f>DEFINITIVO!T285</f>
        <v>AUDITORIA VIGENCIA 2015
Se realizó revisión a  Otros Activos Intangibles por cada una de las subcuentas, registrando los ajustes detectados tanto por parte del  Grupo de contabilidad como del Grupo de Inventarios y suministros con base en  los boletines diarios. quedando saldo de $167,5 millones, subsanables en el segundo semestre 2017.  Una vez efectuadas las depuraciones, el saldo pendiente de depurar al 31 de agosto de 2017 asciende a $112,7 millones de pesos por mayores valores en el aplicativo de inventarios versus la información contable.  Dado que a la fecha se están cargando boletines de noviembre en la contabilidad, y en la medida en que durante dicho mes se efectuaron algunos registros contables que impactan este saldo, es necesario esperar hasta el 16 de diciembre para conocer la cifra definitiva de estas diferencias. Además, de resultar ciertos los mayores valores en inventarios, es necesario esperar hasta finales de diciembre para confrontar estas cifras contra el inventario "fisico" que se está levantando. En todo caso, de una diferencia inicial de $892,8 millones, tenemos a la fecha por depurar $112,7 millones que representan el 12,6%
Después de realizar los inventarios físicos, efectuados los cruces de información y adelantadas las  compensaciones  y depuraciones   por el grupo de Inventarios y suministros, se concilió  con el grupo de contabilidad. Como resultado final se estableció que se presenta un   SOBRANTE DE INVENTARIOS POR VALOR DE $ 93.332.344,03. Se incorporó este valor mediante asiento contable D -136 de junio 29 de 2018</v>
      </c>
      <c r="U131" s="131">
        <f t="shared" si="22"/>
        <v>2</v>
      </c>
      <c r="V131" s="131">
        <f t="shared" ca="1" si="23"/>
        <v>0</v>
      </c>
      <c r="W131" s="131" t="str">
        <f t="shared" ca="1" si="24"/>
        <v>CUMPLIDA</v>
      </c>
      <c r="X131" s="884"/>
    </row>
    <row r="132" spans="1:24" ht="216">
      <c r="A132" s="902"/>
      <c r="B132" s="874"/>
      <c r="C132" s="874"/>
      <c r="D132" s="874"/>
      <c r="E132" s="137" t="s">
        <v>518</v>
      </c>
      <c r="F132" s="137" t="s">
        <v>519</v>
      </c>
      <c r="G132" s="81" t="s">
        <v>532</v>
      </c>
      <c r="H132" s="81">
        <v>2</v>
      </c>
      <c r="I132" s="92">
        <f>DEFINITIVO!I286</f>
        <v>42917</v>
      </c>
      <c r="J132" s="92">
        <f>DEFINITIVO!J286</f>
        <v>43281</v>
      </c>
      <c r="K132" s="78">
        <f t="shared" si="19"/>
        <v>52</v>
      </c>
      <c r="L132" s="131" t="s">
        <v>565</v>
      </c>
      <c r="M132" s="164">
        <f>DEFINITIVO!M286</f>
        <v>2</v>
      </c>
      <c r="N132" s="79">
        <f t="shared" si="20"/>
        <v>1</v>
      </c>
      <c r="O132" s="78">
        <f t="shared" si="21"/>
        <v>52</v>
      </c>
      <c r="P132" s="78" t="e">
        <f>IF(J132&lt;=#REF!,O132,0)</f>
        <v>#REF!</v>
      </c>
      <c r="Q132" s="78" t="e">
        <f>IF(#REF!&gt;=J132,K132,0)</f>
        <v>#REF!</v>
      </c>
      <c r="R132" s="131"/>
      <c r="S132" s="131"/>
      <c r="T132" s="82" t="str">
        <f>DEFINITIVO!T286</f>
        <v>AUDITORIA VIGENCIA 2015
Las actas del Subcomité y el Comité, se llevarán a cabo dependiendo de la información y el saldo resultante  depurados entre los Grupos de Contabilidad e Inventarios y Suministros.
Después de realizar los inventarios físicos, efectuados los cruces de información y adelantadas las  depuraciones   por el grupo de Inventarios y suministros, se concilió  con el grupo de contabilidad. Como resultado final se estableció que se presenta una diferencia por $ 6.172.314,31 ( mayor valor contable), por lo cual se está solicitando la baja en cuentas  de este valor. El subcomité Técnico con acta No. 9 recomendó la baja de los estados contables y el  Comité Institucional de Gestión y desempeño, la aprobó el 16 de julio de 2018 .</v>
      </c>
      <c r="U132" s="131">
        <f t="shared" si="22"/>
        <v>2</v>
      </c>
      <c r="V132" s="131">
        <f t="shared" ca="1" si="23"/>
        <v>0</v>
      </c>
      <c r="W132" s="131" t="str">
        <f t="shared" ca="1" si="24"/>
        <v>CUMPLIDA</v>
      </c>
      <c r="X132" s="884"/>
    </row>
    <row r="133" spans="1:24" ht="156">
      <c r="A133" s="876"/>
      <c r="B133" s="871"/>
      <c r="C133" s="871"/>
      <c r="D133" s="871"/>
      <c r="E133" s="137" t="s">
        <v>521</v>
      </c>
      <c r="F133" s="137" t="s">
        <v>509</v>
      </c>
      <c r="G133" s="81" t="s">
        <v>291</v>
      </c>
      <c r="H133" s="87">
        <v>1</v>
      </c>
      <c r="I133" s="92">
        <f>DEFINITIVO!I287</f>
        <v>42917</v>
      </c>
      <c r="J133" s="92">
        <f>DEFINITIVO!J287</f>
        <v>43281</v>
      </c>
      <c r="K133" s="78">
        <f t="shared" si="19"/>
        <v>52</v>
      </c>
      <c r="L133" s="131" t="s">
        <v>562</v>
      </c>
      <c r="M133" s="164">
        <f>DEFINITIVO!M287</f>
        <v>1</v>
      </c>
      <c r="N133" s="79">
        <f t="shared" si="20"/>
        <v>1</v>
      </c>
      <c r="O133" s="78">
        <f t="shared" si="21"/>
        <v>52</v>
      </c>
      <c r="P133" s="78" t="e">
        <f>IF(J133&lt;=#REF!,O133,0)</f>
        <v>#REF!</v>
      </c>
      <c r="Q133" s="78" t="e">
        <f>IF(#REF!&gt;=J133,K133,0)</f>
        <v>#REF!</v>
      </c>
      <c r="R133" s="131"/>
      <c r="S133" s="131"/>
      <c r="T133" s="82" t="str">
        <f>DEFINITIVO!T287</f>
        <v>AUDITORIA VIGENCIA 2015
Se han realizado depuraciones de la sobrestimación de Intangibles que de su valor relativo del 100% queda un pendiente del 12,6% a noviembre 30 de 2017.  Teniendo en cuenta que en el proceso de depuración y conciliación de la cuenta propiedad, planta y equipo, existen subcuentas que se deben pasar  saneamiento contable aprobado por el Comité de Desarrollo Administrativo y Financiero.
Se incorporó este valor mediante asiento contable D -136 de junio 29 de 2018</v>
      </c>
      <c r="U133" s="131">
        <f t="shared" si="22"/>
        <v>2</v>
      </c>
      <c r="V133" s="131">
        <f t="shared" ca="1" si="23"/>
        <v>0</v>
      </c>
      <c r="W133" s="131" t="str">
        <f t="shared" ca="1" si="24"/>
        <v>CUMPLIDA</v>
      </c>
      <c r="X133" s="885"/>
    </row>
    <row r="134" spans="1:24" ht="185.25" customHeight="1">
      <c r="A134" s="868">
        <v>45</v>
      </c>
      <c r="B134" s="870" t="s">
        <v>387</v>
      </c>
      <c r="C134" s="870" t="s">
        <v>48</v>
      </c>
      <c r="D134" s="870" t="s">
        <v>1000</v>
      </c>
      <c r="E134" s="870" t="s">
        <v>1001</v>
      </c>
      <c r="F134" s="130" t="s">
        <v>1002</v>
      </c>
      <c r="G134" s="81" t="s">
        <v>1003</v>
      </c>
      <c r="H134" s="85">
        <v>1</v>
      </c>
      <c r="I134" s="92">
        <f>DEFINITIVO!I288</f>
        <v>43009</v>
      </c>
      <c r="J134" s="92">
        <f>DEFINITIVO!J288</f>
        <v>43373</v>
      </c>
      <c r="K134" s="78">
        <f t="shared" si="19"/>
        <v>52</v>
      </c>
      <c r="L134" s="131" t="s">
        <v>564</v>
      </c>
      <c r="M134" s="164">
        <f>DEFINITIVO!M288</f>
        <v>1</v>
      </c>
      <c r="N134" s="79">
        <f t="shared" si="20"/>
        <v>1</v>
      </c>
      <c r="O134" s="78">
        <f t="shared" si="21"/>
        <v>52</v>
      </c>
      <c r="P134" s="78" t="e">
        <f>IF(J134&lt;=#REF!,O134,0)</f>
        <v>#REF!</v>
      </c>
      <c r="Q134" s="78" t="e">
        <f>IF(#REF!&gt;=J134,K134,0)</f>
        <v>#REF!</v>
      </c>
      <c r="R134" s="131"/>
      <c r="S134" s="131"/>
      <c r="T134" s="82" t="str">
        <f>DEFINITIVO!T288</f>
        <v>AUDITORIA VIGENCIA 2015
El Grupo de Suministros e inventarios entregó la información con la cual  se realizaron las reclasificaciones en las subcuentas contables respectivas y se hiceron los ingresos contables por sobrantes de inventarios, para poder arrancar con  el balance de apertura  del nuevo marco normativo con fecha enero 01 de 2018. Por otra parte el faltante contable  por valor de $6.172,314,31,  se dió de baja, de acuerdo a la resolución N° 003205 del 31 de julio de 2018.   Con estas operaciones ya no hay diferencias entre los saldos contables y los de los boletines de Suministros.  Anexo resolución</v>
      </c>
      <c r="U134" s="131">
        <f t="shared" si="22"/>
        <v>2</v>
      </c>
      <c r="V134" s="131">
        <f t="shared" ca="1" si="23"/>
        <v>0</v>
      </c>
      <c r="W134" s="131" t="str">
        <f t="shared" ca="1" si="24"/>
        <v>CUMPLIDA</v>
      </c>
      <c r="X134" s="881" t="str">
        <f ca="1">IF(W134&amp;W135="CUMPLIDA","CUMPLIDA",IF(OR(W134="VENCIDA",W135="VENCIDA"),"VENCIDA",IF(U134+U135=4,"CUMPLIDA","EN TERMINO")))</f>
        <v>CUMPLIDA</v>
      </c>
    </row>
    <row r="135" spans="1:24" ht="190.5" customHeight="1">
      <c r="A135" s="902"/>
      <c r="B135" s="874"/>
      <c r="C135" s="874"/>
      <c r="D135" s="874"/>
      <c r="E135" s="871"/>
      <c r="F135" s="130" t="s">
        <v>1046</v>
      </c>
      <c r="G135" s="81" t="s">
        <v>1003</v>
      </c>
      <c r="H135" s="87">
        <v>1</v>
      </c>
      <c r="I135" s="92">
        <f>DEFINITIVO!I289</f>
        <v>43009</v>
      </c>
      <c r="J135" s="92">
        <f>DEFINITIVO!J289</f>
        <v>43373</v>
      </c>
      <c r="K135" s="78">
        <f t="shared" si="19"/>
        <v>52</v>
      </c>
      <c r="L135" s="131" t="s">
        <v>563</v>
      </c>
      <c r="M135" s="164">
        <f>DEFINITIVO!M289</f>
        <v>1</v>
      </c>
      <c r="N135" s="79">
        <f t="shared" si="20"/>
        <v>1</v>
      </c>
      <c r="O135" s="78">
        <f t="shared" si="21"/>
        <v>52</v>
      </c>
      <c r="P135" s="78" t="e">
        <f>IF(J135&lt;=#REF!,O135,0)</f>
        <v>#REF!</v>
      </c>
      <c r="Q135" s="78" t="e">
        <f>IF(#REF!&gt;=J135,K135,0)</f>
        <v>#REF!</v>
      </c>
      <c r="R135" s="131"/>
      <c r="S135" s="131"/>
      <c r="T135" s="82" t="str">
        <f>DEFINITIVO!T289</f>
        <v>AUDITORIA VIGENCIA 2015
El Grupo de Suministros e inventarios entregó la información con la cual  se realizaron las reclasificaciones en las subcuentas contables respectivas y se hiceron los ingresos contables por sobrantes de inventarios, para poder arrancar con  el balance de apertura  del nuevo marco normativo con fecha enero 01 de 2018. Por otra parte el faltante contable  por valor de $6.172,314,31,  se dió de baja, de acuerdo a la resolución N° 003205 del 31 de julio de 2018.   Con estas operaciones ya no hay diferencias entre los saldos contables y los de los boletines de Suministros.  Anexo resolución
Se estableció   hacer conciliaciones mensuales de acuerdo a los boletines presentados por el Grupo Inventarios y Suministros (es decir se han realizado a la fecha 5 conciliaciones.
El valor corresponde a un saldo trasladado del SIIF1 al SIFF2, su verificación ha sido dispendioso, se están verificando los movimientos del año 2004 en adelante.</v>
      </c>
      <c r="U135" s="131">
        <f t="shared" si="22"/>
        <v>2</v>
      </c>
      <c r="V135" s="131">
        <f t="shared" ca="1" si="23"/>
        <v>0</v>
      </c>
      <c r="W135" s="131" t="str">
        <f t="shared" ca="1" si="24"/>
        <v>CUMPLIDA</v>
      </c>
      <c r="X135" s="881"/>
    </row>
    <row r="136" spans="1:24" ht="139.5" customHeight="1">
      <c r="A136" s="868">
        <v>46</v>
      </c>
      <c r="B136" s="870" t="s">
        <v>388</v>
      </c>
      <c r="C136" s="870" t="s">
        <v>48</v>
      </c>
      <c r="D136" s="870" t="s">
        <v>1004</v>
      </c>
      <c r="E136" s="870" t="s">
        <v>1001</v>
      </c>
      <c r="F136" s="128" t="s">
        <v>1005</v>
      </c>
      <c r="G136" s="81" t="s">
        <v>1003</v>
      </c>
      <c r="H136" s="87">
        <v>1</v>
      </c>
      <c r="I136" s="92">
        <f>DEFINITIVO!I290</f>
        <v>43009</v>
      </c>
      <c r="J136" s="92">
        <f>DEFINITIVO!J290</f>
        <v>43373</v>
      </c>
      <c r="K136" s="78">
        <f t="shared" si="19"/>
        <v>52</v>
      </c>
      <c r="L136" s="131" t="s">
        <v>564</v>
      </c>
      <c r="M136" s="164">
        <f>DEFINITIVO!M290</f>
        <v>1</v>
      </c>
      <c r="N136" s="79">
        <f t="shared" si="20"/>
        <v>1</v>
      </c>
      <c r="O136" s="78">
        <f t="shared" si="21"/>
        <v>52</v>
      </c>
      <c r="P136" s="78" t="e">
        <f>IF(J136&lt;=#REF!,O136,0)</f>
        <v>#REF!</v>
      </c>
      <c r="Q136" s="78" t="e">
        <f>IF(#REF!&gt;=J136,K136,0)</f>
        <v>#REF!</v>
      </c>
      <c r="R136" s="131"/>
      <c r="S136" s="131"/>
      <c r="T136" s="82" t="str">
        <f>DEFINITIVO!T290</f>
        <v>AUDITORIA VIGENCIA 2015
El Grupo de Suministros e inventarios entregó la información con la cual  se realizaron las reclasificaciones en las subcuentas contables respectivas y se hiceron los ingresos contables por sobrantes de inventarios, para poder arrancar con  el balance de apertura  del nuevo marco normativo con fecha enero 01 de 2018. Por otra parte el faltante contable  por valor de $6.172,314,31,  se dió de baja, de acuerdo a la resolución N° 003205 del 31 de julio de 2018.   Con estas operaciones ya no hay diferencias entre los saldos contables y los de los boletines de Suministros.  Anexo resolución
Con corte a diciembre se ha cargado al aplicativo el 80% de la información.</v>
      </c>
      <c r="U136" s="131">
        <f t="shared" si="22"/>
        <v>2</v>
      </c>
      <c r="V136" s="131">
        <f t="shared" ca="1" si="23"/>
        <v>0</v>
      </c>
      <c r="W136" s="131" t="str">
        <f t="shared" ca="1" si="24"/>
        <v>CUMPLIDA</v>
      </c>
      <c r="X136" s="881" t="str">
        <f ca="1">IF(W136&amp;W137="CUMPLIDA","CUMPLIDA",IF(OR(W136="VENCIDA",W137="VENCIDA"),"VENCIDA",IF(U136+U137=4,"CUMPLIDA","EN TERMINO")))</f>
        <v>CUMPLIDA</v>
      </c>
    </row>
    <row r="137" spans="1:24" ht="177.75" customHeight="1">
      <c r="A137" s="902"/>
      <c r="B137" s="874"/>
      <c r="C137" s="874"/>
      <c r="D137" s="871"/>
      <c r="E137" s="871"/>
      <c r="F137" s="130" t="s">
        <v>1046</v>
      </c>
      <c r="G137" s="81" t="s">
        <v>1003</v>
      </c>
      <c r="H137" s="87">
        <v>1</v>
      </c>
      <c r="I137" s="92">
        <f>DEFINITIVO!I291</f>
        <v>43009</v>
      </c>
      <c r="J137" s="92">
        <f>DEFINITIVO!J291</f>
        <v>43373</v>
      </c>
      <c r="K137" s="78">
        <f t="shared" si="19"/>
        <v>52</v>
      </c>
      <c r="L137" s="131" t="s">
        <v>566</v>
      </c>
      <c r="M137" s="164">
        <f>DEFINITIVO!M291</f>
        <v>1</v>
      </c>
      <c r="N137" s="79">
        <f t="shared" si="20"/>
        <v>1</v>
      </c>
      <c r="O137" s="78">
        <f t="shared" si="21"/>
        <v>52</v>
      </c>
      <c r="P137" s="78" t="e">
        <f>IF(J137&lt;=#REF!,O137,0)</f>
        <v>#REF!</v>
      </c>
      <c r="Q137" s="78" t="e">
        <f>IF(#REF!&gt;=J137,K137,0)</f>
        <v>#REF!</v>
      </c>
      <c r="R137" s="131"/>
      <c r="S137" s="131"/>
      <c r="T137" s="82" t="str">
        <f>DEFINITIVO!T291</f>
        <v>AUDITORIA VIGENCIA 2015
El Grupo de Suministros e inventarios entregó la información con la cual  se realizaron las reclasificaciones en las subcuentas contables respectivas y se hiceron los ingresos contables por sobrantes de inventarios, para poder arrancar con  el balance de apertura  del nuevo marco normativo con fecha enero 01 de 2018. Por otra parte el faltante contable  por valor de $6.172,314,31,  se dió de baja, de acuerdo a la resolución N° 003205 del 31 de julio de 2018.   Con estas operaciones ya no hay diferencias entre los saldos contables y los de los boletines de Suministros.  Anexo resolución
Se optó por hacer conciliaciones mensuales de acuerdo a los boletines presentados por el Grupo Inventarios y Suministros (es decir se han realizado a la fecha 5 conciliaciones.</v>
      </c>
      <c r="U137" s="131">
        <f t="shared" si="22"/>
        <v>2</v>
      </c>
      <c r="V137" s="131">
        <f t="shared" ca="1" si="23"/>
        <v>0</v>
      </c>
      <c r="W137" s="131" t="str">
        <f t="shared" ca="1" si="24"/>
        <v>CUMPLIDA</v>
      </c>
      <c r="X137" s="881"/>
    </row>
    <row r="138" spans="1:24" ht="323.25" customHeight="1">
      <c r="A138" s="129">
        <v>47</v>
      </c>
      <c r="B138" s="130" t="s">
        <v>597</v>
      </c>
      <c r="C138" s="130" t="s">
        <v>48</v>
      </c>
      <c r="D138" s="130" t="s">
        <v>533</v>
      </c>
      <c r="E138" s="82" t="s">
        <v>534</v>
      </c>
      <c r="F138" s="82" t="s">
        <v>535</v>
      </c>
      <c r="G138" s="131" t="s">
        <v>536</v>
      </c>
      <c r="H138" s="131">
        <v>3</v>
      </c>
      <c r="I138" s="92">
        <f>DEFINITIVO!I292</f>
        <v>42552</v>
      </c>
      <c r="J138" s="92">
        <f>DEFINITIVO!J292</f>
        <v>42916</v>
      </c>
      <c r="K138" s="78">
        <f t="shared" si="19"/>
        <v>52</v>
      </c>
      <c r="L138" s="131" t="s">
        <v>562</v>
      </c>
      <c r="M138" s="164">
        <f>DEFINITIVO!M292</f>
        <v>3</v>
      </c>
      <c r="N138" s="79">
        <f t="shared" si="20"/>
        <v>1</v>
      </c>
      <c r="O138" s="78">
        <f t="shared" si="21"/>
        <v>52</v>
      </c>
      <c r="P138" s="78" t="e">
        <f>IF(J138&lt;=#REF!,O138,0)</f>
        <v>#REF!</v>
      </c>
      <c r="Q138" s="78" t="e">
        <f>IF(#REF!&gt;=J138,K138,0)</f>
        <v>#REF!</v>
      </c>
      <c r="R138" s="131"/>
      <c r="S138" s="131"/>
      <c r="T138" s="82" t="str">
        <f>DEFINITIVO!T292</f>
        <v>AUDITORIA VIGENCIA 2015
A 31 de diciembre de 2016, se constituyó como provisión para litigios y demandas la cifra que determinó e informó el Grupo de Defensa Judicial del Ministerio de Transporte de acuerdo a la normatividad expedida por la Agencia Nacional de Defensa Judicial</v>
      </c>
      <c r="U138" s="131">
        <f t="shared" si="22"/>
        <v>2</v>
      </c>
      <c r="V138" s="131">
        <f t="shared" ca="1" si="23"/>
        <v>0</v>
      </c>
      <c r="W138" s="131" t="str">
        <f t="shared" ca="1" si="24"/>
        <v>CUMPLIDA</v>
      </c>
      <c r="X138" s="131" t="str">
        <f ca="1">IF(W138="CUMPLIDA","CUMPLIDA",IF(W138="EN TERMINO","EN TERMINO","VENCIDA"))</f>
        <v>CUMPLIDA</v>
      </c>
    </row>
    <row r="139" spans="1:24" ht="221.25" customHeight="1">
      <c r="A139" s="129">
        <v>48</v>
      </c>
      <c r="B139" s="130" t="s">
        <v>389</v>
      </c>
      <c r="C139" s="130" t="s">
        <v>48</v>
      </c>
      <c r="D139" s="130" t="s">
        <v>537</v>
      </c>
      <c r="E139" s="82" t="s">
        <v>538</v>
      </c>
      <c r="F139" s="137" t="s">
        <v>539</v>
      </c>
      <c r="G139" s="131" t="s">
        <v>511</v>
      </c>
      <c r="H139" s="84">
        <v>1</v>
      </c>
      <c r="I139" s="92">
        <f>DEFINITIVO!I293</f>
        <v>42552</v>
      </c>
      <c r="J139" s="92">
        <f>DEFINITIVO!J293</f>
        <v>42916</v>
      </c>
      <c r="K139" s="78">
        <f t="shared" si="19"/>
        <v>52</v>
      </c>
      <c r="L139" s="131" t="s">
        <v>562</v>
      </c>
      <c r="M139" s="164">
        <f>DEFINITIVO!M293</f>
        <v>1</v>
      </c>
      <c r="N139" s="79">
        <f t="shared" si="20"/>
        <v>1</v>
      </c>
      <c r="O139" s="78">
        <f t="shared" si="21"/>
        <v>52</v>
      </c>
      <c r="P139" s="78" t="e">
        <f>IF(J139&lt;=#REF!,O139,0)</f>
        <v>#REF!</v>
      </c>
      <c r="Q139" s="78" t="e">
        <f>IF(#REF!&gt;=J139,K139,0)</f>
        <v>#REF!</v>
      </c>
      <c r="R139" s="131"/>
      <c r="S139" s="131"/>
      <c r="T139" s="82" t="str">
        <f>DEFINITIVO!T293</f>
        <v>AUDITORIA VIGENCIA 2015
Se contabilizan, se hace la reclasificación contablemente de todos los impuestos descontados a terceros y pagados. Hasta el mes de  noviembre.</v>
      </c>
      <c r="U139" s="131">
        <f t="shared" si="22"/>
        <v>2</v>
      </c>
      <c r="V139" s="131">
        <f t="shared" ca="1" si="23"/>
        <v>0</v>
      </c>
      <c r="W139" s="131" t="str">
        <f t="shared" ca="1" si="24"/>
        <v>CUMPLIDA</v>
      </c>
      <c r="X139" s="131" t="str">
        <f ca="1">IF(W139="CUMPLIDA","CUMPLIDA",IF(W139="EN TERMINO","EN TERMINO","VENCIDA"))</f>
        <v>CUMPLIDA</v>
      </c>
    </row>
    <row r="140" spans="1:24">
      <c r="A140" s="68" t="s">
        <v>29</v>
      </c>
      <c r="B140" s="68"/>
      <c r="C140" s="69"/>
      <c r="D140" s="68"/>
      <c r="E140" s="68"/>
      <c r="F140" s="70"/>
      <c r="G140" s="70"/>
      <c r="H140" s="70"/>
      <c r="I140" s="93"/>
      <c r="J140" s="93"/>
      <c r="K140" s="72"/>
      <c r="L140" s="73"/>
      <c r="M140" s="73"/>
      <c r="N140" s="74"/>
      <c r="O140" s="72"/>
      <c r="P140" s="72"/>
      <c r="Q140" s="56" t="e">
        <f>IF(#REF!&gt;=J140,K140,0)</f>
        <v>#REF!</v>
      </c>
      <c r="R140" s="73"/>
      <c r="S140" s="73"/>
      <c r="T140" s="73"/>
      <c r="U140" s="73"/>
      <c r="V140" s="73"/>
      <c r="W140" s="73"/>
      <c r="X140" s="75"/>
    </row>
    <row r="141" spans="1:24" ht="144">
      <c r="A141" s="127">
        <v>50</v>
      </c>
      <c r="B141" s="128" t="s">
        <v>206</v>
      </c>
      <c r="C141" s="128" t="s">
        <v>31</v>
      </c>
      <c r="D141" s="128" t="s">
        <v>1006</v>
      </c>
      <c r="E141" s="128" t="s">
        <v>1009</v>
      </c>
      <c r="F141" s="128" t="s">
        <v>1007</v>
      </c>
      <c r="G141" s="81" t="s">
        <v>1008</v>
      </c>
      <c r="H141" s="81">
        <v>2</v>
      </c>
      <c r="I141" s="90">
        <f>DEFINITIVO!I351</f>
        <v>43009</v>
      </c>
      <c r="J141" s="90">
        <f>DEFINITIVO!J351</f>
        <v>43054</v>
      </c>
      <c r="K141" s="78">
        <f t="shared" ref="K141:K148" si="25">(+J141-I141)/7</f>
        <v>6.4285714285714288</v>
      </c>
      <c r="L141" s="131" t="s">
        <v>548</v>
      </c>
      <c r="M141" s="164">
        <f>DEFINITIVO!M351</f>
        <v>2</v>
      </c>
      <c r="N141" s="79">
        <f t="shared" ref="N141:N148" si="26">IF(M141/H141&gt;1,1,+M141/H141)</f>
        <v>1</v>
      </c>
      <c r="O141" s="78">
        <f t="shared" ref="O141:O148" si="27">+K141*N141</f>
        <v>6.4285714285714288</v>
      </c>
      <c r="P141" s="78" t="e">
        <f>IF(J141&lt;=#REF!,O141,0)</f>
        <v>#REF!</v>
      </c>
      <c r="Q141" s="78" t="e">
        <f>IF(#REF!&gt;=J141,K141,0)</f>
        <v>#REF!</v>
      </c>
      <c r="R141" s="131"/>
      <c r="S141" s="131"/>
      <c r="T141" s="82" t="str">
        <f>DEFINITIVO!T351</f>
        <v>PLAN VIGENCIA 2014
Con circular 20173200162803 del 3 de octubre de 2017 se comunicó el procedimiento para el reconocimiento y pago de sentencias judiciales no laborales a Despacho Ministro, Secretaria General, Viceministros de Transporte e Infraestructura, Jefes de Oficina, Directores de Infraestructura y de Transporte y Tránsito, Directores Territoriales, Subdirectores y Coordinadores
Con GFI-P-039 del 1 de novembre de 2017 esta la versión 01 vigente del procedimiento Reconocimiento y Pago de Sentencias Judiciales No Laborales</v>
      </c>
      <c r="U141" s="37">
        <f t="shared" ref="U141:U148" si="28">IF(N141=100%,2,0)</f>
        <v>2</v>
      </c>
      <c r="V141" s="131">
        <f t="shared" ref="V141:V148" ca="1" si="29">IF(J141&lt;$T$2,0,1)</f>
        <v>0</v>
      </c>
      <c r="W141" s="131" t="str">
        <f t="shared" ref="W141:W148" ca="1" si="30">IF(U141+V141&gt;1,"CUMPLIDA",IF(V141=1,"EN TERMINO","VENCIDA"))</f>
        <v>CUMPLIDA</v>
      </c>
      <c r="X141" s="131" t="str">
        <f ca="1">IF(W141="CUMPLIDA","CUMPLIDA",IF(W141="EN TERMINO","EN TERMINO","VENCIDA"))</f>
        <v>CUMPLIDA</v>
      </c>
    </row>
    <row r="142" spans="1:24" ht="409.5">
      <c r="A142" s="129">
        <v>58</v>
      </c>
      <c r="B142" s="130" t="s">
        <v>224</v>
      </c>
      <c r="C142" s="130" t="s">
        <v>48</v>
      </c>
      <c r="D142" s="130" t="s">
        <v>1050</v>
      </c>
      <c r="E142" s="137" t="s">
        <v>1010</v>
      </c>
      <c r="F142" s="137" t="s">
        <v>1011</v>
      </c>
      <c r="G142" s="81" t="s">
        <v>225</v>
      </c>
      <c r="H142" s="81">
        <v>4</v>
      </c>
      <c r="I142" s="90">
        <f>DEFINITIVO!I357</f>
        <v>43101</v>
      </c>
      <c r="J142" s="90">
        <f>DEFINITIVO!J357</f>
        <v>43465</v>
      </c>
      <c r="K142" s="78">
        <f t="shared" si="25"/>
        <v>52</v>
      </c>
      <c r="L142" s="131" t="s">
        <v>566</v>
      </c>
      <c r="M142" s="131">
        <f>DEFINITIVO!M357</f>
        <v>4</v>
      </c>
      <c r="N142" s="79">
        <f t="shared" si="26"/>
        <v>1</v>
      </c>
      <c r="O142" s="78">
        <f t="shared" si="27"/>
        <v>52</v>
      </c>
      <c r="P142" s="78" t="e">
        <f>IF(J142&lt;=#REF!,O142,0)</f>
        <v>#REF!</v>
      </c>
      <c r="Q142" s="78" t="e">
        <f>IF(#REF!&gt;=J142,K142,0)</f>
        <v>#REF!</v>
      </c>
      <c r="R142" s="131"/>
      <c r="S142" s="131"/>
      <c r="T142" s="82" t="str">
        <f>DEFINITIVO!T357</f>
        <v xml:space="preserve">PLAN VIGENCIA 2014
Avances:  Finalmente  con el grupo de pagaduría se logró establecer una conciliación razonable a diciembre 31 de 2017,  se propone ajustar los saldos con una incorporación neta de $ 588 millones,  y se están adelantando las conciliaciones mes a mes de la vigencia 2018. </v>
      </c>
      <c r="U142" s="131">
        <f t="shared" si="28"/>
        <v>2</v>
      </c>
      <c r="V142" s="131">
        <f t="shared" ca="1" si="29"/>
        <v>0</v>
      </c>
      <c r="W142" s="131" t="str">
        <f t="shared" ca="1" si="30"/>
        <v>CUMPLIDA</v>
      </c>
      <c r="X142" s="131" t="str">
        <f ca="1">IF(W142="CUMPLIDA","CUMPLIDA",IF(W142="EN TERMINO","EN TERMINO","VENCIDA"))</f>
        <v>CUMPLIDA</v>
      </c>
    </row>
    <row r="143" spans="1:24" ht="409.5">
      <c r="A143" s="129">
        <v>59</v>
      </c>
      <c r="B143" s="130" t="s">
        <v>227</v>
      </c>
      <c r="C143" s="130" t="s">
        <v>48</v>
      </c>
      <c r="D143" s="130" t="s">
        <v>1012</v>
      </c>
      <c r="E143" s="137" t="s">
        <v>1051</v>
      </c>
      <c r="F143" s="137" t="s">
        <v>228</v>
      </c>
      <c r="G143" s="81" t="s">
        <v>225</v>
      </c>
      <c r="H143" s="81">
        <v>2</v>
      </c>
      <c r="I143" s="90">
        <f>DEFINITIVO!I358</f>
        <v>43009</v>
      </c>
      <c r="J143" s="90">
        <f>DEFINITIVO!J358</f>
        <v>43373</v>
      </c>
      <c r="K143" s="78">
        <f t="shared" si="25"/>
        <v>52</v>
      </c>
      <c r="L143" s="131" t="s">
        <v>566</v>
      </c>
      <c r="M143" s="164">
        <f>DEFINITIVO!M358</f>
        <v>12</v>
      </c>
      <c r="N143" s="79">
        <f t="shared" si="26"/>
        <v>1</v>
      </c>
      <c r="O143" s="78">
        <f t="shared" si="27"/>
        <v>52</v>
      </c>
      <c r="P143" s="78" t="e">
        <f>IF(J143&lt;=#REF!,O143,0)</f>
        <v>#REF!</v>
      </c>
      <c r="Q143" s="78" t="e">
        <f>IF(#REF!&gt;=J143,K143,0)</f>
        <v>#REF!</v>
      </c>
      <c r="R143" s="131"/>
      <c r="S143" s="131"/>
      <c r="T143" s="82" t="str">
        <f>DEFINITIVO!T358</f>
        <v>PLAN VIGENCIA 2014
A diciembre de 2016 - De las  14 cuentas , ya se tiene actualizada  las conciliaciones  SIIF de doce con corte a noviembre 30  de 2016 , la de Transferencias a octubre de 2016 con observación de los 204 millones pendientes de identificar con el Grupo de Pagaduría.  y la de  Gastos de personal continua en proceso de análisis de 2011.</v>
      </c>
      <c r="U143" s="131">
        <f t="shared" si="28"/>
        <v>2</v>
      </c>
      <c r="V143" s="131">
        <f t="shared" ca="1" si="29"/>
        <v>0</v>
      </c>
      <c r="W143" s="131" t="str">
        <f t="shared" ca="1" si="30"/>
        <v>CUMPLIDA</v>
      </c>
      <c r="X143" s="131" t="str">
        <f ca="1">IF(W143="CUMPLIDA","CUMPLIDA",IF(W143="EN TERMINO","EN TERMINO","VENCIDA"))</f>
        <v>CUMPLIDA</v>
      </c>
    </row>
    <row r="144" spans="1:24" ht="120">
      <c r="A144" s="865">
        <v>60</v>
      </c>
      <c r="B144" s="858" t="s">
        <v>229</v>
      </c>
      <c r="C144" s="858" t="s">
        <v>48</v>
      </c>
      <c r="D144" s="858" t="s">
        <v>230</v>
      </c>
      <c r="E144" s="137" t="s">
        <v>231</v>
      </c>
      <c r="F144" s="137" t="s">
        <v>232</v>
      </c>
      <c r="G144" s="81" t="s">
        <v>233</v>
      </c>
      <c r="H144" s="81">
        <v>1</v>
      </c>
      <c r="I144" s="90">
        <f>DEFINITIVO!I359</f>
        <v>42491</v>
      </c>
      <c r="J144" s="90">
        <f>DEFINITIVO!J359</f>
        <v>42856</v>
      </c>
      <c r="K144" s="78">
        <f t="shared" si="25"/>
        <v>52.142857142857146</v>
      </c>
      <c r="L144" s="963" t="s">
        <v>226</v>
      </c>
      <c r="M144" s="164">
        <f>DEFINITIVO!M359</f>
        <v>1</v>
      </c>
      <c r="N144" s="79">
        <f t="shared" si="26"/>
        <v>1</v>
      </c>
      <c r="O144" s="78">
        <f t="shared" si="27"/>
        <v>52.142857142857146</v>
      </c>
      <c r="P144" s="78" t="e">
        <f>IF(J144&lt;=#REF!,O144,0)</f>
        <v>#REF!</v>
      </c>
      <c r="Q144" s="78" t="e">
        <f>IF(#REF!&gt;=J144,K144,0)</f>
        <v>#REF!</v>
      </c>
      <c r="R144" s="131"/>
      <c r="S144" s="131"/>
      <c r="T144" s="82" t="str">
        <f>DEFINITIVO!T359</f>
        <v>PLAN VIGENCIA 2014
Se contrató un ingeniero de sistemas especializado en  implementación del Sistema Hacendario  Si Capital, módulos de almacén e Inventarios - SAE/SAI, profesional que desde el cuarto trimestre de 2015 y durante la presente vigencia  se encuentra adelantando dicha labor. 
Software en operación y con información actualizada.</v>
      </c>
      <c r="U144" s="131">
        <f t="shared" si="28"/>
        <v>2</v>
      </c>
      <c r="V144" s="131">
        <f t="shared" ca="1" si="29"/>
        <v>0</v>
      </c>
      <c r="W144" s="131" t="str">
        <f t="shared" ca="1" si="30"/>
        <v>CUMPLIDA</v>
      </c>
      <c r="X144" s="881" t="str">
        <f ca="1">IF(W144&amp;W145="CUMPLIDA","CUMPLIDA",IF(OR(W144="VENCIDA",W145="VENCIDA"),"VENCIDA",IF(U144+U145=4,"CUMPLIDA","EN TERMINO")))</f>
        <v>CUMPLIDA</v>
      </c>
    </row>
    <row r="145" spans="1:24" ht="72">
      <c r="A145" s="865"/>
      <c r="B145" s="858"/>
      <c r="C145" s="858"/>
      <c r="D145" s="858"/>
      <c r="E145" s="137" t="s">
        <v>234</v>
      </c>
      <c r="F145" s="137" t="s">
        <v>235</v>
      </c>
      <c r="G145" s="81" t="s">
        <v>236</v>
      </c>
      <c r="H145" s="81">
        <v>2</v>
      </c>
      <c r="I145" s="90">
        <f>DEFINITIVO!I360</f>
        <v>42491</v>
      </c>
      <c r="J145" s="90">
        <f>DEFINITIVO!J360</f>
        <v>42856</v>
      </c>
      <c r="K145" s="78">
        <f t="shared" si="25"/>
        <v>52.142857142857146</v>
      </c>
      <c r="L145" s="963"/>
      <c r="M145" s="164">
        <f>DEFINITIVO!M360</f>
        <v>2</v>
      </c>
      <c r="N145" s="79">
        <f t="shared" si="26"/>
        <v>1</v>
      </c>
      <c r="O145" s="78">
        <f t="shared" si="27"/>
        <v>52.142857142857146</v>
      </c>
      <c r="P145" s="78" t="e">
        <f>IF(J145&lt;=#REF!,O145,0)</f>
        <v>#REF!</v>
      </c>
      <c r="Q145" s="78" t="e">
        <f>IF(#REF!&gt;=J145,K145,0)</f>
        <v>#REF!</v>
      </c>
      <c r="R145" s="131"/>
      <c r="S145" s="131"/>
      <c r="T145" s="82" t="str">
        <f>DEFINITIVO!T360</f>
        <v>PLAN VIGENCIA 2014
Se estableció hacer conciliaciones mensuales de acuerdo a los boletines presentados por el Grupo Inventarios y Suministros (es decir se han realizado a la fecha 5 conciliaciones)</v>
      </c>
      <c r="U145" s="131">
        <f t="shared" si="28"/>
        <v>2</v>
      </c>
      <c r="V145" s="131">
        <f t="shared" ca="1" si="29"/>
        <v>0</v>
      </c>
      <c r="W145" s="131" t="str">
        <f t="shared" ca="1" si="30"/>
        <v>CUMPLIDA</v>
      </c>
      <c r="X145" s="881"/>
    </row>
    <row r="146" spans="1:24" ht="210" customHeight="1">
      <c r="A146" s="865">
        <v>61</v>
      </c>
      <c r="B146" s="858" t="s">
        <v>237</v>
      </c>
      <c r="C146" s="858" t="s">
        <v>48</v>
      </c>
      <c r="D146" s="858" t="s">
        <v>238</v>
      </c>
      <c r="E146" s="137" t="s">
        <v>239</v>
      </c>
      <c r="F146" s="137" t="s">
        <v>240</v>
      </c>
      <c r="G146" s="81" t="s">
        <v>241</v>
      </c>
      <c r="H146" s="81">
        <v>2</v>
      </c>
      <c r="I146" s="90">
        <f>DEFINITIVO!I361</f>
        <v>42491</v>
      </c>
      <c r="J146" s="90">
        <f>DEFINITIVO!J361</f>
        <v>42735</v>
      </c>
      <c r="K146" s="78">
        <f t="shared" si="25"/>
        <v>34.857142857142854</v>
      </c>
      <c r="L146" s="131" t="s">
        <v>226</v>
      </c>
      <c r="M146" s="164">
        <f>DEFINITIVO!M361</f>
        <v>2</v>
      </c>
      <c r="N146" s="79">
        <f t="shared" si="26"/>
        <v>1</v>
      </c>
      <c r="O146" s="78">
        <f t="shared" si="27"/>
        <v>34.857142857142854</v>
      </c>
      <c r="P146" s="78" t="e">
        <f>IF(J146&lt;=#REF!,O146,0)</f>
        <v>#REF!</v>
      </c>
      <c r="Q146" s="78" t="e">
        <f>IF(#REF!&gt;=J146,K146,0)</f>
        <v>#REF!</v>
      </c>
      <c r="R146" s="131"/>
      <c r="S146" s="131"/>
      <c r="T146" s="82" t="str">
        <f>DEFINITIVO!T361</f>
        <v>PLAN VIGENCIA 2014
El inventario con corte a diciembre 31  de 2014, se  registró contablemente en enero de 2015.  El inventario del Runt con corte a junio 30 de 2015, se registro en Diciembre de 2015. Avance del 100%. A medida que reporten  actas se irán registrando contablemente.</v>
      </c>
      <c r="U146" s="131">
        <f t="shared" si="28"/>
        <v>2</v>
      </c>
      <c r="V146" s="131">
        <f t="shared" ca="1" si="29"/>
        <v>0</v>
      </c>
      <c r="W146" s="131" t="str">
        <f t="shared" ca="1" si="30"/>
        <v>CUMPLIDA</v>
      </c>
      <c r="X146" s="881" t="str">
        <f ca="1">IF(W146&amp;W147="CUMPLIDA","CUMPLIDA",IF(OR(W146="VENCIDA",W147="VENCIDA"),"VENCIDA",IF(U146+U147=4,"CUMPLIDA","EN TERMINO")))</f>
        <v>CUMPLIDA</v>
      </c>
    </row>
    <row r="147" spans="1:24" ht="189.75" customHeight="1">
      <c r="A147" s="865"/>
      <c r="B147" s="858"/>
      <c r="C147" s="858"/>
      <c r="D147" s="858"/>
      <c r="E147" s="137" t="s">
        <v>242</v>
      </c>
      <c r="F147" s="137" t="s">
        <v>243</v>
      </c>
      <c r="G147" s="81" t="s">
        <v>244</v>
      </c>
      <c r="H147" s="81">
        <v>2</v>
      </c>
      <c r="I147" s="90">
        <f>DEFINITIVO!I362</f>
        <v>42917</v>
      </c>
      <c r="J147" s="90">
        <f>DEFINITIVO!J362</f>
        <v>43069</v>
      </c>
      <c r="K147" s="78">
        <f t="shared" si="25"/>
        <v>21.714285714285715</v>
      </c>
      <c r="L147" s="131" t="s">
        <v>245</v>
      </c>
      <c r="M147" s="164">
        <f>DEFINITIVO!M362</f>
        <v>2</v>
      </c>
      <c r="N147" s="79">
        <f t="shared" si="26"/>
        <v>1</v>
      </c>
      <c r="O147" s="78">
        <f t="shared" si="27"/>
        <v>21.714285714285715</v>
      </c>
      <c r="P147" s="78" t="e">
        <f>IF(J147&lt;=#REF!,O147,0)</f>
        <v>#REF!</v>
      </c>
      <c r="Q147" s="78" t="e">
        <f>IF(#REF!&gt;=J147,K147,0)</f>
        <v>#REF!</v>
      </c>
      <c r="R147" s="131"/>
      <c r="S147" s="131"/>
      <c r="T147" s="82" t="str">
        <f>DEFINITIVO!T362</f>
        <v>PLAN VIGENCIA 2014
La Interventoría mensualmente adelanta visitas a diferentes actores a nivel nacional donde uno de los puntos de revisión es el inventario de los equipos. A su vez se presento programa de seguimiento a regionales para que asistan los miembros del equipo Runt.</v>
      </c>
      <c r="U147" s="131">
        <f t="shared" si="28"/>
        <v>2</v>
      </c>
      <c r="V147" s="131">
        <f t="shared" ca="1" si="29"/>
        <v>0</v>
      </c>
      <c r="W147" s="131" t="str">
        <f t="shared" ca="1" si="30"/>
        <v>CUMPLIDA</v>
      </c>
      <c r="X147" s="881"/>
    </row>
    <row r="148" spans="1:24" ht="288">
      <c r="A148" s="129">
        <v>62</v>
      </c>
      <c r="B148" s="130" t="s">
        <v>246</v>
      </c>
      <c r="C148" s="130" t="s">
        <v>48</v>
      </c>
      <c r="D148" s="130" t="s">
        <v>1013</v>
      </c>
      <c r="E148" s="137" t="s">
        <v>1014</v>
      </c>
      <c r="F148" s="137" t="s">
        <v>1052</v>
      </c>
      <c r="G148" s="81" t="s">
        <v>1003</v>
      </c>
      <c r="H148" s="81">
        <v>1</v>
      </c>
      <c r="I148" s="90">
        <f>DEFINITIVO!I363</f>
        <v>43009</v>
      </c>
      <c r="J148" s="90">
        <f>DEFINITIVO!J363</f>
        <v>43373</v>
      </c>
      <c r="K148" s="78">
        <f t="shared" si="25"/>
        <v>52</v>
      </c>
      <c r="L148" s="131" t="s">
        <v>1015</v>
      </c>
      <c r="M148" s="164">
        <f>DEFINITIVO!M363</f>
        <v>1</v>
      </c>
      <c r="N148" s="79">
        <f t="shared" si="26"/>
        <v>1</v>
      </c>
      <c r="O148" s="78">
        <f t="shared" si="27"/>
        <v>52</v>
      </c>
      <c r="P148" s="78" t="e">
        <f>IF(J148&lt;=#REF!,O148,0)</f>
        <v>#REF!</v>
      </c>
      <c r="Q148" s="78" t="e">
        <f>IF(#REF!&gt;=J148,K148,0)</f>
        <v>#REF!</v>
      </c>
      <c r="R148" s="131"/>
      <c r="S148" s="131"/>
      <c r="T148" s="82" t="str">
        <f>DEFINITIVO!T363</f>
        <v>PLAN VIGENCIA 2014
Por proceso de remisibilidad, en conclusión son   5 resoluciones con las cuales se dieron de baja por remisibilidad 229 procesos por vr. Total de $ 1.667,6  millones, el cual supera el valor del Hallazgo.   
De los 238 procesos prescritos, se elaboraron las fichas técnicas  correspondientes a  191 procesos  y  se enviaron al Subcomité  Financiero y de Inversiones  para continuar con el proceso de remisibilidad. Se realizaron los siguientes comités 1- Comité N° 11 - De Saneamiento Contable de 2014         2- Comité  Institucional de Desarrollo Administrativo de diciembre 30 de 2014     3- Comité Institucional de Desarrollo  Administrativo de agosto 11 de 2015  4- En Comité de Desarrollo Administrativo del 25 de  mayo  de 2016  se recomendó la baja de 113 obligaciones por valor de $529.007.051,13, la Resolución de baja es la No. 3845 del 14 de septiembre de 2016.  El subcomité financiero y de inversiones se realizó el 21 de diciembre de 2016 aprobando 31 procesos por valor de 123,888,505,84  para remitir al Comité de Desarrollo Administrativo.</v>
      </c>
      <c r="U148" s="131">
        <f t="shared" si="28"/>
        <v>2</v>
      </c>
      <c r="V148" s="131">
        <f t="shared" ca="1" si="29"/>
        <v>0</v>
      </c>
      <c r="W148" s="178" t="str">
        <f t="shared" ca="1" si="30"/>
        <v>CUMPLIDA</v>
      </c>
      <c r="X148" s="75" t="str">
        <f ca="1">IF(W148="CUMPLIDA","CUMPLIDA",IF(W148="EN TERMINO","EN TERMINO","VENCIDA"))</f>
        <v>CUMPLIDA</v>
      </c>
    </row>
    <row r="149" spans="1:24">
      <c r="A149" s="68" t="s">
        <v>247</v>
      </c>
      <c r="B149" s="68"/>
      <c r="C149" s="69"/>
      <c r="D149" s="68"/>
      <c r="E149" s="68"/>
      <c r="F149" s="70"/>
      <c r="G149" s="70"/>
      <c r="H149" s="70"/>
      <c r="I149" s="93"/>
      <c r="J149" s="93"/>
      <c r="K149" s="72"/>
      <c r="L149" s="73"/>
      <c r="M149" s="73"/>
      <c r="N149" s="74"/>
      <c r="O149" s="72"/>
      <c r="P149" s="72"/>
      <c r="Q149" s="56"/>
      <c r="R149" s="73"/>
      <c r="S149" s="73"/>
      <c r="T149" s="73"/>
      <c r="U149" s="73"/>
      <c r="V149" s="73"/>
      <c r="W149" s="73"/>
      <c r="X149" s="75"/>
    </row>
    <row r="150" spans="1:24" ht="287.25" customHeight="1">
      <c r="A150" s="138">
        <v>39</v>
      </c>
      <c r="B150" s="130" t="s">
        <v>265</v>
      </c>
      <c r="C150" s="130" t="s">
        <v>48</v>
      </c>
      <c r="D150" s="130" t="s">
        <v>264</v>
      </c>
      <c r="E150" s="137" t="s">
        <v>266</v>
      </c>
      <c r="F150" s="137" t="s">
        <v>267</v>
      </c>
      <c r="G150" s="81" t="s">
        <v>268</v>
      </c>
      <c r="H150" s="87">
        <v>1</v>
      </c>
      <c r="I150" s="90">
        <f>DEFINITIVO!I369</f>
        <v>42552</v>
      </c>
      <c r="J150" s="90">
        <f>DEFINITIVO!J369</f>
        <v>42917</v>
      </c>
      <c r="K150" s="78">
        <f>(+J150-I150)/7</f>
        <v>52.142857142857146</v>
      </c>
      <c r="L150" s="131" t="s">
        <v>226</v>
      </c>
      <c r="M150" s="131">
        <f>DEFINITIVO!M369</f>
        <v>1</v>
      </c>
      <c r="N150" s="79">
        <f>IF(M150/H150&gt;1,1,+M150/H150)</f>
        <v>1</v>
      </c>
      <c r="O150" s="78">
        <f>+K150*N150</f>
        <v>52.142857142857146</v>
      </c>
      <c r="P150" s="78" t="e">
        <f>IF(J150&lt;=#REF!,O150,0)</f>
        <v>#REF!</v>
      </c>
      <c r="Q150" s="78" t="e">
        <f>IF(#REF!&gt;=J150,K150,0)</f>
        <v>#REF!</v>
      </c>
      <c r="R150" s="131"/>
      <c r="S150" s="131"/>
      <c r="T150" s="130" t="str">
        <f>DEFINITIVO!T369</f>
        <v>PLAN VIGENCIA 2013
Se concluyó la organización de los bienes y se han clasificado por lotes. Se tiene el inventario de los bienes a dar de baja para someterlo al subcomité de bajas para la aprobación.</v>
      </c>
      <c r="U150" s="126">
        <f>IF(N150=100%,2,0)</f>
        <v>2</v>
      </c>
      <c r="V150" s="126">
        <f ca="1">IF(J150&lt;$T$2,0,1)</f>
        <v>0</v>
      </c>
      <c r="W150" s="126" t="str">
        <f ca="1">IF(U150+V150&gt;1,"CUMPLIDA",IF(V150=1,"EN TERMINO","VENCIDA"))</f>
        <v>CUMPLIDA</v>
      </c>
      <c r="X150" s="126" t="str">
        <f ca="1">IF(W150="CUMPLIDA","CUMPLIDA",IF(W150="EN TERMINO","EN TERMINO","VENCIDA"))</f>
        <v>CUMPLIDA</v>
      </c>
    </row>
    <row r="151" spans="1:24" ht="108">
      <c r="A151" s="138">
        <v>43</v>
      </c>
      <c r="B151" s="130" t="s">
        <v>269</v>
      </c>
      <c r="C151" s="130" t="s">
        <v>48</v>
      </c>
      <c r="D151" s="130" t="s">
        <v>1016</v>
      </c>
      <c r="E151" s="137" t="s">
        <v>1053</v>
      </c>
      <c r="F151" s="137" t="s">
        <v>1017</v>
      </c>
      <c r="G151" s="129" t="s">
        <v>1018</v>
      </c>
      <c r="H151" s="95">
        <v>1</v>
      </c>
      <c r="I151" s="90">
        <f>DEFINITIVO!I370</f>
        <v>43009</v>
      </c>
      <c r="J151" s="90">
        <f>DEFINITIVO!J370</f>
        <v>43373</v>
      </c>
      <c r="K151" s="78">
        <f>(+J151-I151)/7</f>
        <v>52</v>
      </c>
      <c r="L151" s="131" t="s">
        <v>564</v>
      </c>
      <c r="M151" s="164">
        <f>DEFINITIVO!M370</f>
        <v>1</v>
      </c>
      <c r="N151" s="79">
        <f>IF(M151/H151&gt;1,1,+M151/H151)</f>
        <v>1</v>
      </c>
      <c r="O151" s="78">
        <f>+K151*N151</f>
        <v>52</v>
      </c>
      <c r="P151" s="78" t="e">
        <f>IF(J151&lt;=#REF!,O151,0)</f>
        <v>#REF!</v>
      </c>
      <c r="Q151" s="78" t="e">
        <f>IF(#REF!&gt;=J151,K151,0)</f>
        <v>#REF!</v>
      </c>
      <c r="R151" s="131"/>
      <c r="S151" s="131"/>
      <c r="T151" s="163" t="str">
        <f>DEFINITIVO!T370</f>
        <v>PLAN VIGENCIA 2013
Software en operación y con información actualizada.</v>
      </c>
      <c r="U151" s="126">
        <f>IF(N151=100%,2,0)</f>
        <v>2</v>
      </c>
      <c r="V151" s="126">
        <f ca="1">IF(J151&lt;$T$2,0,1)</f>
        <v>0</v>
      </c>
      <c r="W151" s="126" t="str">
        <f ca="1">IF(U151+V151&gt;1,"CUMPLIDA",IF(V151=1,"EN TERMINO","VENCIDA"))</f>
        <v>CUMPLIDA</v>
      </c>
      <c r="X151" s="126" t="str">
        <f ca="1">IF(W151="CUMPLIDA","CUMPLIDA",IF(W151="EN TERMINO","EN TERMINO","VENCIDA"))</f>
        <v>CUMPLIDA</v>
      </c>
    </row>
    <row r="152" spans="1:24" ht="15.75" thickBot="1"/>
    <row r="153" spans="1:24" ht="15.75" thickBot="1">
      <c r="A153" s="964" t="s">
        <v>332</v>
      </c>
      <c r="B153" s="965"/>
      <c r="C153" s="101"/>
      <c r="D153" s="102"/>
      <c r="E153" s="102"/>
      <c r="F153" s="102"/>
      <c r="G153" s="102"/>
      <c r="H153" s="103"/>
      <c r="I153" s="102"/>
      <c r="J153" s="104"/>
      <c r="K153" s="105"/>
      <c r="L153" s="106"/>
      <c r="M153" s="107"/>
      <c r="N153" s="108">
        <f>SUM(N59:N151)</f>
        <v>90</v>
      </c>
      <c r="O153" s="108">
        <f>SUM(O59:O151)</f>
        <v>2971.5714285714307</v>
      </c>
      <c r="P153" s="108" t="e">
        <f>SUM(P59:P151)</f>
        <v>#REF!</v>
      </c>
      <c r="Q153" s="108" t="e">
        <f>SUM(Q59:Q151)</f>
        <v>#REF!</v>
      </c>
      <c r="R153" s="110"/>
      <c r="S153" s="111"/>
      <c r="T153" s="41"/>
      <c r="U153" s="31"/>
      <c r="V153" s="31"/>
      <c r="W153" s="42"/>
      <c r="X153" s="43"/>
    </row>
    <row r="154" spans="1:24">
      <c r="A154" s="804"/>
      <c r="B154" s="805"/>
      <c r="C154" s="805"/>
      <c r="D154" s="805"/>
      <c r="E154" s="112"/>
      <c r="F154" s="112"/>
      <c r="G154" s="112"/>
      <c r="H154" s="112"/>
      <c r="I154" s="112"/>
      <c r="J154" s="112"/>
      <c r="K154" s="142"/>
      <c r="L154" s="44"/>
      <c r="M154" s="36"/>
      <c r="N154" s="44"/>
      <c r="O154" s="44"/>
      <c r="P154" s="44"/>
      <c r="Q154" s="44"/>
      <c r="R154" s="36"/>
      <c r="S154" s="36"/>
      <c r="T154" s="36"/>
      <c r="U154" s="31"/>
      <c r="V154" s="31"/>
      <c r="W154" s="143"/>
      <c r="X154" s="31"/>
    </row>
    <row r="155" spans="1:24" ht="18">
      <c r="A155" s="145"/>
      <c r="B155" s="563" t="s">
        <v>347</v>
      </c>
      <c r="C155" s="564" t="s">
        <v>338</v>
      </c>
      <c r="D155" s="565" t="s">
        <v>335</v>
      </c>
      <c r="E155" s="566" t="s">
        <v>341</v>
      </c>
      <c r="F155" s="567" t="s">
        <v>344</v>
      </c>
      <c r="G155" s="49"/>
      <c r="H155" s="877" t="s">
        <v>689</v>
      </c>
      <c r="I155" s="877"/>
      <c r="J155" s="49"/>
      <c r="K155" s="31"/>
      <c r="N155" s="143"/>
      <c r="O155" s="143"/>
      <c r="P155" s="143"/>
      <c r="Q155" s="143"/>
      <c r="R155" s="31"/>
      <c r="S155" s="31"/>
      <c r="T155" s="36"/>
      <c r="U155" s="31"/>
      <c r="V155" s="31"/>
      <c r="W155" s="143"/>
      <c r="X155" s="31"/>
    </row>
    <row r="156" spans="1:24" ht="18.75">
      <c r="A156" s="145"/>
      <c r="B156" s="561" t="s">
        <v>1738</v>
      </c>
      <c r="C156" s="324">
        <f ca="1">COUNTIF($X$10:$X$57,C$155)</f>
        <v>0</v>
      </c>
      <c r="D156" s="325">
        <f ca="1">COUNTIF($X$10:$X$57,D$155)</f>
        <v>10</v>
      </c>
      <c r="E156" s="326">
        <f ca="1">COUNTIF($X$10:$X$57,E$155)</f>
        <v>11</v>
      </c>
      <c r="F156" s="327">
        <f ca="1">SUM(C156:E156)</f>
        <v>21</v>
      </c>
      <c r="G156" s="150"/>
      <c r="H156" s="295" t="s">
        <v>335</v>
      </c>
      <c r="I156" s="295">
        <f ca="1">COUNTIF($X$10:$X$151,H156)</f>
        <v>48</v>
      </c>
      <c r="J156" s="150"/>
      <c r="K156" s="152"/>
      <c r="N156" s="143"/>
      <c r="O156" s="143"/>
      <c r="P156" s="143"/>
      <c r="Q156" s="143"/>
      <c r="R156" s="31"/>
      <c r="S156" s="31"/>
      <c r="T156" s="36"/>
      <c r="U156" s="31"/>
      <c r="V156" s="31"/>
      <c r="W156" s="143"/>
      <c r="X156" s="31"/>
    </row>
    <row r="157" spans="1:24" ht="18.75">
      <c r="A157" s="145"/>
      <c r="B157" s="561" t="s">
        <v>693</v>
      </c>
      <c r="C157" s="324">
        <f ca="1">COUNTIF($X$59:$X$89,C$155)</f>
        <v>0</v>
      </c>
      <c r="D157" s="325">
        <f ca="1">COUNTIF($X$59:$X$89,D$155)</f>
        <v>9</v>
      </c>
      <c r="E157" s="326">
        <f ca="1">COUNTIF($X$59:$X$89,E$155)</f>
        <v>0</v>
      </c>
      <c r="F157" s="327">
        <f ca="1">SUM(C157:E157)</f>
        <v>9</v>
      </c>
      <c r="G157" s="150"/>
      <c r="H157" s="295" t="s">
        <v>338</v>
      </c>
      <c r="I157" s="295">
        <f ca="1">COUNTIF($X$10:$X$151,H157)</f>
        <v>0</v>
      </c>
      <c r="J157" s="150"/>
      <c r="K157" s="152"/>
      <c r="L157" s="153"/>
      <c r="M157" s="31"/>
      <c r="N157" s="143"/>
      <c r="O157" s="143"/>
      <c r="P157" s="143"/>
      <c r="Q157" s="143"/>
      <c r="R157" s="31"/>
      <c r="S157" s="31"/>
      <c r="T157" s="36"/>
      <c r="U157" s="31"/>
      <c r="V157" s="31"/>
      <c r="W157" s="143"/>
      <c r="X157" s="31"/>
    </row>
    <row r="158" spans="1:24" ht="18.75">
      <c r="A158" s="145"/>
      <c r="B158" s="561" t="s">
        <v>365</v>
      </c>
      <c r="C158" s="324">
        <f ca="1">COUNTIF($X$91:$X$139,C$155)</f>
        <v>0</v>
      </c>
      <c r="D158" s="325">
        <f ca="1">COUNTIF($X$91:$X$139,D$155)</f>
        <v>21</v>
      </c>
      <c r="E158" s="326">
        <f ca="1">COUNTIF($X$91:$X$139,E$155)</f>
        <v>0</v>
      </c>
      <c r="F158" s="327">
        <f ca="1">SUM(C158:E158)</f>
        <v>21</v>
      </c>
      <c r="G158" s="150"/>
      <c r="H158" s="295" t="s">
        <v>341</v>
      </c>
      <c r="I158" s="295">
        <f ca="1">COUNTIF($X$10:$X$151,H158)</f>
        <v>11</v>
      </c>
      <c r="J158" s="150"/>
      <c r="K158" s="152"/>
      <c r="L158" s="153"/>
      <c r="M158" s="31"/>
      <c r="N158" s="143"/>
      <c r="O158" s="143"/>
      <c r="P158" s="143"/>
      <c r="Q158" s="143"/>
      <c r="R158" s="31"/>
      <c r="S158" s="31"/>
      <c r="T158" s="36"/>
      <c r="U158" s="31"/>
      <c r="V158" s="31"/>
      <c r="W158" s="143"/>
      <c r="X158" s="31"/>
    </row>
    <row r="159" spans="1:24" ht="18">
      <c r="B159" s="560" t="s">
        <v>348</v>
      </c>
      <c r="C159" s="328">
        <f ca="1">COUNTIF($X$141:$X$148,C$155)</f>
        <v>0</v>
      </c>
      <c r="D159" s="325">
        <f ca="1">COUNTIF($X$141:$X$148,D$155)</f>
        <v>6</v>
      </c>
      <c r="E159" s="326">
        <f ca="1">COUNTIF($X$141:$X$148,E$155)</f>
        <v>0</v>
      </c>
      <c r="F159" s="331">
        <f ca="1">SUM(C159:E159)</f>
        <v>6</v>
      </c>
      <c r="H159" s="295" t="s">
        <v>344</v>
      </c>
      <c r="I159" s="295">
        <f ca="1">SUM(I156:I158)</f>
        <v>59</v>
      </c>
    </row>
    <row r="160" spans="1:24" ht="18">
      <c r="B160" s="560" t="s">
        <v>349</v>
      </c>
      <c r="C160" s="328">
        <f ca="1">COUNTIF($X$150:$X$151,C$155)</f>
        <v>0</v>
      </c>
      <c r="D160" s="325">
        <f ca="1">COUNTIF($X$150:$X$151,D$155)</f>
        <v>2</v>
      </c>
      <c r="E160" s="326">
        <f ca="1">COUNTIF($X$150:$X$151,E$155)</f>
        <v>0</v>
      </c>
      <c r="F160" s="331">
        <f ca="1">SUM(C160:E160)</f>
        <v>2</v>
      </c>
    </row>
    <row r="161" spans="2:6" ht="20.25">
      <c r="B161" s="340" t="s">
        <v>344</v>
      </c>
      <c r="C161" s="339">
        <f ca="1">SUM(C156:C160)</f>
        <v>0</v>
      </c>
      <c r="D161" s="339">
        <f ca="1">SUM(D156:D160)</f>
        <v>48</v>
      </c>
      <c r="E161" s="339">
        <f ca="1">SUM(E156:E160)</f>
        <v>11</v>
      </c>
      <c r="F161" s="339">
        <f ca="1">SUM(F156:F160)</f>
        <v>59</v>
      </c>
    </row>
  </sheetData>
  <mergeCells count="266">
    <mergeCell ref="A1:S1"/>
    <mergeCell ref="A2:S2"/>
    <mergeCell ref="A3:S3"/>
    <mergeCell ref="A4:S4"/>
    <mergeCell ref="A5:X5"/>
    <mergeCell ref="A6:X6"/>
    <mergeCell ref="A7:A8"/>
    <mergeCell ref="B7:B8"/>
    <mergeCell ref="C7:C8"/>
    <mergeCell ref="D7:D8"/>
    <mergeCell ref="E7:E8"/>
    <mergeCell ref="F7:F8"/>
    <mergeCell ref="G7:G8"/>
    <mergeCell ref="H7:H8"/>
    <mergeCell ref="X7:X8"/>
    <mergeCell ref="O7:O8"/>
    <mergeCell ref="P7:P8"/>
    <mergeCell ref="Q7:Q8"/>
    <mergeCell ref="R7:S7"/>
    <mergeCell ref="T7:T8"/>
    <mergeCell ref="W7:W8"/>
    <mergeCell ref="I7:I8"/>
    <mergeCell ref="J7:J8"/>
    <mergeCell ref="K7:K8"/>
    <mergeCell ref="L7:L8"/>
    <mergeCell ref="M7:M8"/>
    <mergeCell ref="N7:N8"/>
    <mergeCell ref="A64:A66"/>
    <mergeCell ref="B64:B66"/>
    <mergeCell ref="C64:C66"/>
    <mergeCell ref="D64:D66"/>
    <mergeCell ref="E64:E66"/>
    <mergeCell ref="A10:A11"/>
    <mergeCell ref="C10:C11"/>
    <mergeCell ref="D10:D11"/>
    <mergeCell ref="A18:A19"/>
    <mergeCell ref="B18:B19"/>
    <mergeCell ref="C18:C19"/>
    <mergeCell ref="D18:D19"/>
    <mergeCell ref="A26:A27"/>
    <mergeCell ref="B26:B27"/>
    <mergeCell ref="C26:C27"/>
    <mergeCell ref="D26:D27"/>
    <mergeCell ref="E26:E27"/>
    <mergeCell ref="A34:A35"/>
    <mergeCell ref="B34:B35"/>
    <mergeCell ref="C34:C35"/>
    <mergeCell ref="D34:D35"/>
    <mergeCell ref="X64:X66"/>
    <mergeCell ref="A59:A63"/>
    <mergeCell ref="B59:B63"/>
    <mergeCell ref="C59:C63"/>
    <mergeCell ref="D59:D63"/>
    <mergeCell ref="E59:E63"/>
    <mergeCell ref="X59:X63"/>
    <mergeCell ref="A72:A74"/>
    <mergeCell ref="B72:B74"/>
    <mergeCell ref="C72:C74"/>
    <mergeCell ref="D72:D74"/>
    <mergeCell ref="E72:E74"/>
    <mergeCell ref="X72:X74"/>
    <mergeCell ref="A67:A71"/>
    <mergeCell ref="B67:B71"/>
    <mergeCell ref="C67:C71"/>
    <mergeCell ref="D67:D71"/>
    <mergeCell ref="E67:E71"/>
    <mergeCell ref="X67:X71"/>
    <mergeCell ref="A81:A83"/>
    <mergeCell ref="B81:B83"/>
    <mergeCell ref="C81:C83"/>
    <mergeCell ref="D81:D83"/>
    <mergeCell ref="E81:E83"/>
    <mergeCell ref="X81:X83"/>
    <mergeCell ref="A76:A80"/>
    <mergeCell ref="B76:B80"/>
    <mergeCell ref="C76:C80"/>
    <mergeCell ref="D76:D80"/>
    <mergeCell ref="E76:E80"/>
    <mergeCell ref="X76:X80"/>
    <mergeCell ref="A87:A89"/>
    <mergeCell ref="B87:B89"/>
    <mergeCell ref="C87:C89"/>
    <mergeCell ref="D87:D89"/>
    <mergeCell ref="E87:E89"/>
    <mergeCell ref="X87:X89"/>
    <mergeCell ref="A84:A86"/>
    <mergeCell ref="B84:B86"/>
    <mergeCell ref="C84:C86"/>
    <mergeCell ref="D84:D86"/>
    <mergeCell ref="E84:E86"/>
    <mergeCell ref="X84:X86"/>
    <mergeCell ref="A91:A92"/>
    <mergeCell ref="B91:B92"/>
    <mergeCell ref="C91:C92"/>
    <mergeCell ref="X91:X92"/>
    <mergeCell ref="A94:A95"/>
    <mergeCell ref="B94:B95"/>
    <mergeCell ref="C94:C95"/>
    <mergeCell ref="D94:D95"/>
    <mergeCell ref="X94:X95"/>
    <mergeCell ref="A101:A102"/>
    <mergeCell ref="B101:B102"/>
    <mergeCell ref="C101:C102"/>
    <mergeCell ref="D101:D102"/>
    <mergeCell ref="X101:X102"/>
    <mergeCell ref="A98:A100"/>
    <mergeCell ref="B98:B100"/>
    <mergeCell ref="C98:C100"/>
    <mergeCell ref="D98:D100"/>
    <mergeCell ref="X98:X100"/>
    <mergeCell ref="A103:A105"/>
    <mergeCell ref="B103:B105"/>
    <mergeCell ref="C103:C105"/>
    <mergeCell ref="D103:D105"/>
    <mergeCell ref="X103:X105"/>
    <mergeCell ref="A106:A107"/>
    <mergeCell ref="B106:B107"/>
    <mergeCell ref="C106:C107"/>
    <mergeCell ref="X106:X107"/>
    <mergeCell ref="A108:A109"/>
    <mergeCell ref="B108:B109"/>
    <mergeCell ref="C108:C109"/>
    <mergeCell ref="D108:D109"/>
    <mergeCell ref="X108:X109"/>
    <mergeCell ref="A110:A111"/>
    <mergeCell ref="B110:B111"/>
    <mergeCell ref="C110:C111"/>
    <mergeCell ref="X110:X111"/>
    <mergeCell ref="A112:A114"/>
    <mergeCell ref="B112:B114"/>
    <mergeCell ref="C112:C114"/>
    <mergeCell ref="D112:D114"/>
    <mergeCell ref="X112:X114"/>
    <mergeCell ref="A115:A118"/>
    <mergeCell ref="B115:B118"/>
    <mergeCell ref="C115:C118"/>
    <mergeCell ref="D115:D118"/>
    <mergeCell ref="X115:X118"/>
    <mergeCell ref="A119:A122"/>
    <mergeCell ref="B119:B122"/>
    <mergeCell ref="C119:C122"/>
    <mergeCell ref="D119:D122"/>
    <mergeCell ref="X119:X122"/>
    <mergeCell ref="A123:A126"/>
    <mergeCell ref="B123:B126"/>
    <mergeCell ref="C123:C126"/>
    <mergeCell ref="D123:D126"/>
    <mergeCell ref="X123:X126"/>
    <mergeCell ref="A127:A129"/>
    <mergeCell ref="B127:B129"/>
    <mergeCell ref="C127:C129"/>
    <mergeCell ref="D127:D129"/>
    <mergeCell ref="X127:X129"/>
    <mergeCell ref="A130:A133"/>
    <mergeCell ref="B130:B133"/>
    <mergeCell ref="C130:C133"/>
    <mergeCell ref="D130:D133"/>
    <mergeCell ref="X130:X133"/>
    <mergeCell ref="A136:A137"/>
    <mergeCell ref="B136:B137"/>
    <mergeCell ref="C136:C137"/>
    <mergeCell ref="D136:D137"/>
    <mergeCell ref="E136:E137"/>
    <mergeCell ref="X136:X137"/>
    <mergeCell ref="A134:A135"/>
    <mergeCell ref="B134:B135"/>
    <mergeCell ref="C134:C135"/>
    <mergeCell ref="D134:D135"/>
    <mergeCell ref="E134:E135"/>
    <mergeCell ref="X134:X135"/>
    <mergeCell ref="A154:D154"/>
    <mergeCell ref="H155:I155"/>
    <mergeCell ref="X144:X145"/>
    <mergeCell ref="A146:A147"/>
    <mergeCell ref="B146:B147"/>
    <mergeCell ref="C146:C147"/>
    <mergeCell ref="D146:D147"/>
    <mergeCell ref="X146:X147"/>
    <mergeCell ref="A144:A145"/>
    <mergeCell ref="B144:B145"/>
    <mergeCell ref="C144:C145"/>
    <mergeCell ref="D144:D145"/>
    <mergeCell ref="L144:L145"/>
    <mergeCell ref="A153:B153"/>
    <mergeCell ref="X10:X11"/>
    <mergeCell ref="A12:A14"/>
    <mergeCell ref="B12:B14"/>
    <mergeCell ref="C12:C14"/>
    <mergeCell ref="D12:D14"/>
    <mergeCell ref="E12:E14"/>
    <mergeCell ref="X12:X14"/>
    <mergeCell ref="A15:A17"/>
    <mergeCell ref="B15:B17"/>
    <mergeCell ref="C15:C17"/>
    <mergeCell ref="D15:D17"/>
    <mergeCell ref="E15:E17"/>
    <mergeCell ref="X15:X17"/>
    <mergeCell ref="X18:X19"/>
    <mergeCell ref="A20:A23"/>
    <mergeCell ref="B20:B23"/>
    <mergeCell ref="C20:C23"/>
    <mergeCell ref="D20:D23"/>
    <mergeCell ref="E20:E23"/>
    <mergeCell ref="X20:X23"/>
    <mergeCell ref="A24:A25"/>
    <mergeCell ref="B24:B25"/>
    <mergeCell ref="C24:C25"/>
    <mergeCell ref="D24:D25"/>
    <mergeCell ref="E24:E25"/>
    <mergeCell ref="X24:X25"/>
    <mergeCell ref="X26:X27"/>
    <mergeCell ref="A28:A29"/>
    <mergeCell ref="B28:B29"/>
    <mergeCell ref="C28:C29"/>
    <mergeCell ref="D28:D29"/>
    <mergeCell ref="E28:E29"/>
    <mergeCell ref="X28:X29"/>
    <mergeCell ref="A30:A31"/>
    <mergeCell ref="B30:B31"/>
    <mergeCell ref="C30:C31"/>
    <mergeCell ref="D30:D31"/>
    <mergeCell ref="E30:E31"/>
    <mergeCell ref="X30:X31"/>
    <mergeCell ref="E34:E35"/>
    <mergeCell ref="X34:X35"/>
    <mergeCell ref="A36:A37"/>
    <mergeCell ref="B36:B37"/>
    <mergeCell ref="C36:C37"/>
    <mergeCell ref="D36:D37"/>
    <mergeCell ref="E36:E37"/>
    <mergeCell ref="X36:X37"/>
    <mergeCell ref="A38:A40"/>
    <mergeCell ref="B38:B40"/>
    <mergeCell ref="C38:C40"/>
    <mergeCell ref="D38:D40"/>
    <mergeCell ref="E38:E40"/>
    <mergeCell ref="X38:X40"/>
    <mergeCell ref="A41:A44"/>
    <mergeCell ref="B41:B44"/>
    <mergeCell ref="C41:C44"/>
    <mergeCell ref="D41:D44"/>
    <mergeCell ref="X41:X44"/>
    <mergeCell ref="A45:A46"/>
    <mergeCell ref="B45:B46"/>
    <mergeCell ref="C45:C46"/>
    <mergeCell ref="D45:D46"/>
    <mergeCell ref="E45:E46"/>
    <mergeCell ref="X45:X46"/>
    <mergeCell ref="A55:A57"/>
    <mergeCell ref="B55:B57"/>
    <mergeCell ref="C55:C57"/>
    <mergeCell ref="D55:D57"/>
    <mergeCell ref="E55:E57"/>
    <mergeCell ref="X55:X57"/>
    <mergeCell ref="A49:A51"/>
    <mergeCell ref="B49:B51"/>
    <mergeCell ref="C49:C51"/>
    <mergeCell ref="D49:D51"/>
    <mergeCell ref="E49:E51"/>
    <mergeCell ref="X49:X51"/>
    <mergeCell ref="A52:A54"/>
    <mergeCell ref="B52:B54"/>
    <mergeCell ref="C52:C54"/>
    <mergeCell ref="D52:D54"/>
    <mergeCell ref="E52:E54"/>
    <mergeCell ref="X52:X54"/>
  </mergeCells>
  <conditionalFormatting sqref="W144:W147 W143:X143 W91:W139 W141:W142 W150:X151 W59:W89 W12:W57">
    <cfRule type="cellIs" dxfId="689" priority="442" operator="equal">
      <formula>"EN TERMINO"</formula>
    </cfRule>
    <cfRule type="cellIs" dxfId="688" priority="443" operator="equal">
      <formula>"CUMPLIDA"</formula>
    </cfRule>
    <cfRule type="cellIs" dxfId="687" priority="444" operator="equal">
      <formula>"VENCIDA"</formula>
    </cfRule>
  </conditionalFormatting>
  <conditionalFormatting sqref="X144">
    <cfRule type="cellIs" dxfId="686" priority="406" operator="equal">
      <formula>"EN TERMINO"</formula>
    </cfRule>
    <cfRule type="cellIs" dxfId="685" priority="407" operator="equal">
      <formula>"CUMPLIDA"</formula>
    </cfRule>
    <cfRule type="cellIs" dxfId="684" priority="408" operator="equal">
      <formula>"VENCIDA"</formula>
    </cfRule>
  </conditionalFormatting>
  <conditionalFormatting sqref="X146">
    <cfRule type="cellIs" dxfId="683" priority="403" operator="equal">
      <formula>"EN TERMINO"</formula>
    </cfRule>
    <cfRule type="cellIs" dxfId="682" priority="404" operator="equal">
      <formula>"CUMPLIDA"</formula>
    </cfRule>
    <cfRule type="cellIs" dxfId="681" priority="405" operator="equal">
      <formula>"VENCIDA"</formula>
    </cfRule>
  </conditionalFormatting>
  <conditionalFormatting sqref="X115">
    <cfRule type="cellIs" dxfId="680" priority="361" operator="equal">
      <formula>"EN TERMINO"</formula>
    </cfRule>
    <cfRule type="cellIs" dxfId="679" priority="362" operator="equal">
      <formula>"CUMPLIDA"</formula>
    </cfRule>
    <cfRule type="cellIs" dxfId="678" priority="363" operator="equal">
      <formula>"VENCIDA"</formula>
    </cfRule>
  </conditionalFormatting>
  <conditionalFormatting sqref="X91">
    <cfRule type="cellIs" dxfId="677" priority="346" operator="equal">
      <formula>"EN TERMINO"</formula>
    </cfRule>
    <cfRule type="cellIs" dxfId="676" priority="347" operator="equal">
      <formula>"CUMPLIDA"</formula>
    </cfRule>
    <cfRule type="cellIs" dxfId="675" priority="348" operator="equal">
      <formula>"VENCIDA"</formula>
    </cfRule>
  </conditionalFormatting>
  <conditionalFormatting sqref="X94">
    <cfRule type="cellIs" dxfId="674" priority="343" operator="equal">
      <formula>"EN TERMINO"</formula>
    </cfRule>
    <cfRule type="cellIs" dxfId="673" priority="344" operator="equal">
      <formula>"CUMPLIDA"</formula>
    </cfRule>
    <cfRule type="cellIs" dxfId="672" priority="345" operator="equal">
      <formula>"VENCIDA"</formula>
    </cfRule>
  </conditionalFormatting>
  <conditionalFormatting sqref="X101">
    <cfRule type="cellIs" dxfId="671" priority="334" operator="equal">
      <formula>"EN TERMINO"</formula>
    </cfRule>
    <cfRule type="cellIs" dxfId="670" priority="335" operator="equal">
      <formula>"CUMPLIDA"</formula>
    </cfRule>
    <cfRule type="cellIs" dxfId="669" priority="336" operator="equal">
      <formula>"VENCIDA"</formula>
    </cfRule>
  </conditionalFormatting>
  <conditionalFormatting sqref="X106">
    <cfRule type="cellIs" dxfId="668" priority="331" operator="equal">
      <formula>"EN TERMINO"</formula>
    </cfRule>
    <cfRule type="cellIs" dxfId="667" priority="332" operator="equal">
      <formula>"CUMPLIDA"</formula>
    </cfRule>
    <cfRule type="cellIs" dxfId="666" priority="333" operator="equal">
      <formula>"VENCIDA"</formula>
    </cfRule>
  </conditionalFormatting>
  <conditionalFormatting sqref="X108">
    <cfRule type="cellIs" dxfId="665" priority="328" operator="equal">
      <formula>"EN TERMINO"</formula>
    </cfRule>
    <cfRule type="cellIs" dxfId="664" priority="329" operator="equal">
      <formula>"CUMPLIDA"</formula>
    </cfRule>
    <cfRule type="cellIs" dxfId="663" priority="330" operator="equal">
      <formula>"VENCIDA"</formula>
    </cfRule>
  </conditionalFormatting>
  <conditionalFormatting sqref="X110">
    <cfRule type="cellIs" dxfId="662" priority="325" operator="equal">
      <formula>"EN TERMINO"</formula>
    </cfRule>
    <cfRule type="cellIs" dxfId="661" priority="326" operator="equal">
      <formula>"CUMPLIDA"</formula>
    </cfRule>
    <cfRule type="cellIs" dxfId="660" priority="327" operator="equal">
      <formula>"VENCIDA"</formula>
    </cfRule>
  </conditionalFormatting>
  <conditionalFormatting sqref="X93">
    <cfRule type="cellIs" dxfId="659" priority="322" operator="equal">
      <formula>"EN TERMINO"</formula>
    </cfRule>
    <cfRule type="cellIs" dxfId="658" priority="323" operator="equal">
      <formula>"CUMPLIDA"</formula>
    </cfRule>
    <cfRule type="cellIs" dxfId="657" priority="324" operator="equal">
      <formula>"VENCIDA"</formula>
    </cfRule>
  </conditionalFormatting>
  <conditionalFormatting sqref="X96">
    <cfRule type="cellIs" dxfId="656" priority="319" operator="equal">
      <formula>"EN TERMINO"</formula>
    </cfRule>
    <cfRule type="cellIs" dxfId="655" priority="320" operator="equal">
      <formula>"CUMPLIDA"</formula>
    </cfRule>
    <cfRule type="cellIs" dxfId="654" priority="321" operator="equal">
      <formula>"VENCIDA"</formula>
    </cfRule>
  </conditionalFormatting>
  <conditionalFormatting sqref="X97">
    <cfRule type="cellIs" dxfId="653" priority="313" operator="equal">
      <formula>"EN TERMINO"</formula>
    </cfRule>
    <cfRule type="cellIs" dxfId="652" priority="314" operator="equal">
      <formula>"CUMPLIDA"</formula>
    </cfRule>
    <cfRule type="cellIs" dxfId="651" priority="315" operator="equal">
      <formula>"VENCIDA"</formula>
    </cfRule>
  </conditionalFormatting>
  <conditionalFormatting sqref="X138">
    <cfRule type="cellIs" dxfId="650" priority="307" operator="equal">
      <formula>"EN TERMINO"</formula>
    </cfRule>
    <cfRule type="cellIs" dxfId="649" priority="308" operator="equal">
      <formula>"CUMPLIDA"</formula>
    </cfRule>
    <cfRule type="cellIs" dxfId="648" priority="309" operator="equal">
      <formula>"VENCIDA"</formula>
    </cfRule>
  </conditionalFormatting>
  <conditionalFormatting sqref="X139">
    <cfRule type="cellIs" dxfId="647" priority="304" operator="equal">
      <formula>"EN TERMINO"</formula>
    </cfRule>
    <cfRule type="cellIs" dxfId="646" priority="305" operator="equal">
      <formula>"CUMPLIDA"</formula>
    </cfRule>
    <cfRule type="cellIs" dxfId="645" priority="306" operator="equal">
      <formula>"VENCIDA"</formula>
    </cfRule>
  </conditionalFormatting>
  <conditionalFormatting sqref="X98">
    <cfRule type="cellIs" dxfId="644" priority="295" operator="equal">
      <formula>"EN TERMINO"</formula>
    </cfRule>
    <cfRule type="cellIs" dxfId="643" priority="296" operator="equal">
      <formula>"CUMPLIDA"</formula>
    </cfRule>
    <cfRule type="cellIs" dxfId="642" priority="297" operator="equal">
      <formula>"VENCIDA"</formula>
    </cfRule>
  </conditionalFormatting>
  <conditionalFormatting sqref="X103">
    <cfRule type="cellIs" dxfId="641" priority="292" operator="equal">
      <formula>"EN TERMINO"</formula>
    </cfRule>
    <cfRule type="cellIs" dxfId="640" priority="293" operator="equal">
      <formula>"CUMPLIDA"</formula>
    </cfRule>
    <cfRule type="cellIs" dxfId="639" priority="294" operator="equal">
      <formula>"VENCIDA"</formula>
    </cfRule>
  </conditionalFormatting>
  <conditionalFormatting sqref="X112">
    <cfRule type="cellIs" dxfId="638" priority="289" operator="equal">
      <formula>"EN TERMINO"</formula>
    </cfRule>
    <cfRule type="cellIs" dxfId="637" priority="290" operator="equal">
      <formula>"CUMPLIDA"</formula>
    </cfRule>
    <cfRule type="cellIs" dxfId="636" priority="291" operator="equal">
      <formula>"VENCIDA"</formula>
    </cfRule>
  </conditionalFormatting>
  <conditionalFormatting sqref="X127">
    <cfRule type="cellIs" dxfId="635" priority="286" operator="equal">
      <formula>"EN TERMINO"</formula>
    </cfRule>
    <cfRule type="cellIs" dxfId="634" priority="287" operator="equal">
      <formula>"CUMPLIDA"</formula>
    </cfRule>
    <cfRule type="cellIs" dxfId="633" priority="288" operator="equal">
      <formula>"VENCIDA"</formula>
    </cfRule>
  </conditionalFormatting>
  <conditionalFormatting sqref="X119">
    <cfRule type="cellIs" dxfId="632" priority="280" operator="equal">
      <formula>"EN TERMINO"</formula>
    </cfRule>
    <cfRule type="cellIs" dxfId="631" priority="281" operator="equal">
      <formula>"CUMPLIDA"</formula>
    </cfRule>
    <cfRule type="cellIs" dxfId="630" priority="282" operator="equal">
      <formula>"VENCIDA"</formula>
    </cfRule>
  </conditionalFormatting>
  <conditionalFormatting sqref="X123">
    <cfRule type="cellIs" dxfId="629" priority="277" operator="equal">
      <formula>"EN TERMINO"</formula>
    </cfRule>
    <cfRule type="cellIs" dxfId="628" priority="278" operator="equal">
      <formula>"CUMPLIDA"</formula>
    </cfRule>
    <cfRule type="cellIs" dxfId="627" priority="279" operator="equal">
      <formula>"VENCIDA"</formula>
    </cfRule>
  </conditionalFormatting>
  <conditionalFormatting sqref="X130">
    <cfRule type="cellIs" dxfId="626" priority="274" operator="equal">
      <formula>"EN TERMINO"</formula>
    </cfRule>
    <cfRule type="cellIs" dxfId="625" priority="275" operator="equal">
      <formula>"CUMPLIDA"</formula>
    </cfRule>
    <cfRule type="cellIs" dxfId="624" priority="276" operator="equal">
      <formula>"VENCIDA"</formula>
    </cfRule>
  </conditionalFormatting>
  <conditionalFormatting sqref="X58">
    <cfRule type="cellIs" dxfId="623" priority="262" operator="equal">
      <formula>"EN TERMINO"</formula>
    </cfRule>
    <cfRule type="cellIs" dxfId="622" priority="263" operator="equal">
      <formula>"CUMPLIDA"</formula>
    </cfRule>
    <cfRule type="cellIs" dxfId="621" priority="264" operator="equal">
      <formula>"VENCIDA"</formula>
    </cfRule>
  </conditionalFormatting>
  <conditionalFormatting sqref="W58">
    <cfRule type="cellIs" dxfId="620" priority="259" operator="equal">
      <formula>"EN TERMINO"</formula>
    </cfRule>
    <cfRule type="cellIs" dxfId="619" priority="260" operator="equal">
      <formula>"CUMPLIDA"</formula>
    </cfRule>
    <cfRule type="cellIs" dxfId="618" priority="261" operator="equal">
      <formula>"VENCIDA"</formula>
    </cfRule>
  </conditionalFormatting>
  <conditionalFormatting sqref="X59">
    <cfRule type="cellIs" dxfId="617" priority="166" operator="equal">
      <formula>"EN TERMINO"</formula>
    </cfRule>
    <cfRule type="cellIs" dxfId="616" priority="167" operator="equal">
      <formula>"CUMPLIDA"</formula>
    </cfRule>
    <cfRule type="cellIs" dxfId="615" priority="168" operator="equal">
      <formula>"VENCIDA"</formula>
    </cfRule>
  </conditionalFormatting>
  <conditionalFormatting sqref="X64">
    <cfRule type="cellIs" dxfId="614" priority="163" operator="equal">
      <formula>"EN TERMINO"</formula>
    </cfRule>
    <cfRule type="cellIs" dxfId="613" priority="164" operator="equal">
      <formula>"CUMPLIDA"</formula>
    </cfRule>
    <cfRule type="cellIs" dxfId="612" priority="165" operator="equal">
      <formula>"VENCIDA"</formula>
    </cfRule>
  </conditionalFormatting>
  <conditionalFormatting sqref="X67">
    <cfRule type="cellIs" dxfId="611" priority="160" operator="equal">
      <formula>"EN TERMINO"</formula>
    </cfRule>
    <cfRule type="cellIs" dxfId="610" priority="161" operator="equal">
      <formula>"CUMPLIDA"</formula>
    </cfRule>
    <cfRule type="cellIs" dxfId="609" priority="162" operator="equal">
      <formula>"VENCIDA"</formula>
    </cfRule>
  </conditionalFormatting>
  <conditionalFormatting sqref="X72">
    <cfRule type="cellIs" dxfId="608" priority="157" operator="equal">
      <formula>"EN TERMINO"</formula>
    </cfRule>
    <cfRule type="cellIs" dxfId="607" priority="158" operator="equal">
      <formula>"CUMPLIDA"</formula>
    </cfRule>
    <cfRule type="cellIs" dxfId="606" priority="159" operator="equal">
      <formula>"VENCIDA"</formula>
    </cfRule>
  </conditionalFormatting>
  <conditionalFormatting sqref="X75">
    <cfRule type="cellIs" dxfId="605" priority="154" operator="equal">
      <formula>"EN TERMINO"</formula>
    </cfRule>
    <cfRule type="cellIs" dxfId="604" priority="155" operator="equal">
      <formula>"CUMPLIDA"</formula>
    </cfRule>
    <cfRule type="cellIs" dxfId="603" priority="156" operator="equal">
      <formula>"VENCIDA"</formula>
    </cfRule>
  </conditionalFormatting>
  <conditionalFormatting sqref="X76">
    <cfRule type="cellIs" dxfId="602" priority="151" operator="equal">
      <formula>"EN TERMINO"</formula>
    </cfRule>
    <cfRule type="cellIs" dxfId="601" priority="152" operator="equal">
      <formula>"CUMPLIDA"</formula>
    </cfRule>
    <cfRule type="cellIs" dxfId="600" priority="153" operator="equal">
      <formula>"VENCIDA"</formula>
    </cfRule>
  </conditionalFormatting>
  <conditionalFormatting sqref="X81">
    <cfRule type="cellIs" dxfId="599" priority="148" operator="equal">
      <formula>"EN TERMINO"</formula>
    </cfRule>
    <cfRule type="cellIs" dxfId="598" priority="149" operator="equal">
      <formula>"CUMPLIDA"</formula>
    </cfRule>
    <cfRule type="cellIs" dxfId="597" priority="150" operator="equal">
      <formula>"VENCIDA"</formula>
    </cfRule>
  </conditionalFormatting>
  <conditionalFormatting sqref="X84">
    <cfRule type="cellIs" dxfId="596" priority="145" operator="equal">
      <formula>"EN TERMINO"</formula>
    </cfRule>
    <cfRule type="cellIs" dxfId="595" priority="146" operator="equal">
      <formula>"CUMPLIDA"</formula>
    </cfRule>
    <cfRule type="cellIs" dxfId="594" priority="147" operator="equal">
      <formula>"VENCIDA"</formula>
    </cfRule>
  </conditionalFormatting>
  <conditionalFormatting sqref="X87">
    <cfRule type="cellIs" dxfId="593" priority="142" operator="equal">
      <formula>"EN TERMINO"</formula>
    </cfRule>
    <cfRule type="cellIs" dxfId="592" priority="143" operator="equal">
      <formula>"CUMPLIDA"</formula>
    </cfRule>
    <cfRule type="cellIs" dxfId="591" priority="144" operator="equal">
      <formula>"VENCIDA"</formula>
    </cfRule>
  </conditionalFormatting>
  <conditionalFormatting sqref="X134">
    <cfRule type="cellIs" dxfId="590" priority="136" operator="equal">
      <formula>"EN TERMINO"</formula>
    </cfRule>
    <cfRule type="cellIs" dxfId="589" priority="137" operator="equal">
      <formula>"CUMPLIDA"</formula>
    </cfRule>
    <cfRule type="cellIs" dxfId="588" priority="138" operator="equal">
      <formula>"VENCIDA"</formula>
    </cfRule>
  </conditionalFormatting>
  <conditionalFormatting sqref="X136">
    <cfRule type="cellIs" dxfId="587" priority="133" operator="equal">
      <formula>"EN TERMINO"</formula>
    </cfRule>
    <cfRule type="cellIs" dxfId="586" priority="134" operator="equal">
      <formula>"CUMPLIDA"</formula>
    </cfRule>
    <cfRule type="cellIs" dxfId="585" priority="135" operator="equal">
      <formula>"VENCIDA"</formula>
    </cfRule>
  </conditionalFormatting>
  <conditionalFormatting sqref="X141">
    <cfRule type="cellIs" dxfId="584" priority="121" operator="equal">
      <formula>"EN TERMINO"</formula>
    </cfRule>
    <cfRule type="cellIs" dxfId="583" priority="122" operator="equal">
      <formula>"CUMPLIDA"</formula>
    </cfRule>
    <cfRule type="cellIs" dxfId="582" priority="123" operator="equal">
      <formula>"VENCIDA"</formula>
    </cfRule>
  </conditionalFormatting>
  <conditionalFormatting sqref="X142">
    <cfRule type="cellIs" dxfId="581" priority="118" operator="equal">
      <formula>"EN TERMINO"</formula>
    </cfRule>
    <cfRule type="cellIs" dxfId="580" priority="119" operator="equal">
      <formula>"CUMPLIDA"</formula>
    </cfRule>
    <cfRule type="cellIs" dxfId="579" priority="120" operator="equal">
      <formula>"VENCIDA"</formula>
    </cfRule>
  </conditionalFormatting>
  <conditionalFormatting sqref="W149:X149">
    <cfRule type="cellIs" dxfId="578" priority="97" operator="equal">
      <formula>"EN TERMINO"</formula>
    </cfRule>
    <cfRule type="cellIs" dxfId="577" priority="98" operator="equal">
      <formula>"CUMPLIDA"</formula>
    </cfRule>
    <cfRule type="cellIs" dxfId="576" priority="99" operator="equal">
      <formula>"VENCIDA"</formula>
    </cfRule>
  </conditionalFormatting>
  <conditionalFormatting sqref="W148:X148">
    <cfRule type="cellIs" dxfId="575" priority="94" operator="equal">
      <formula>"EN TERMINO"</formula>
    </cfRule>
    <cfRule type="cellIs" dxfId="574" priority="95" operator="equal">
      <formula>"CUMPLIDA"</formula>
    </cfRule>
    <cfRule type="cellIs" dxfId="573" priority="96" operator="equal">
      <formula>"VENCIDA"</formula>
    </cfRule>
  </conditionalFormatting>
  <conditionalFormatting sqref="W140:X140">
    <cfRule type="cellIs" dxfId="572" priority="91" operator="equal">
      <formula>"EN TERMINO"</formula>
    </cfRule>
    <cfRule type="cellIs" dxfId="571" priority="92" operator="equal">
      <formula>"CUMPLIDA"</formula>
    </cfRule>
    <cfRule type="cellIs" dxfId="570" priority="93" operator="equal">
      <formula>"VENCIDA"</formula>
    </cfRule>
  </conditionalFormatting>
  <conditionalFormatting sqref="W90:X90">
    <cfRule type="cellIs" dxfId="569" priority="88" operator="equal">
      <formula>"EN TERMINO"</formula>
    </cfRule>
    <cfRule type="cellIs" dxfId="568" priority="89" operator="equal">
      <formula>"CUMPLIDA"</formula>
    </cfRule>
    <cfRule type="cellIs" dxfId="567" priority="90" operator="equal">
      <formula>"VENCIDA"</formula>
    </cfRule>
  </conditionalFormatting>
  <conditionalFormatting sqref="X9">
    <cfRule type="cellIs" dxfId="566" priority="67" operator="equal">
      <formula>"EN TERMINO"</formula>
    </cfRule>
    <cfRule type="cellIs" dxfId="565" priority="68" operator="equal">
      <formula>"CUMPLIDA"</formula>
    </cfRule>
    <cfRule type="cellIs" dxfId="564" priority="69" operator="equal">
      <formula>"VENCIDA"</formula>
    </cfRule>
  </conditionalFormatting>
  <conditionalFormatting sqref="W9">
    <cfRule type="cellIs" dxfId="563" priority="64" operator="equal">
      <formula>"EN TERMINO"</formula>
    </cfRule>
    <cfRule type="cellIs" dxfId="562" priority="65" operator="equal">
      <formula>"CUMPLIDA"</formula>
    </cfRule>
    <cfRule type="cellIs" dxfId="561" priority="66" operator="equal">
      <formula>"VENCIDA"</formula>
    </cfRule>
  </conditionalFormatting>
  <conditionalFormatting sqref="X18">
    <cfRule type="cellIs" dxfId="560" priority="46" operator="equal">
      <formula>"EN TERMINO"</formula>
    </cfRule>
    <cfRule type="cellIs" dxfId="559" priority="47" operator="equal">
      <formula>"CUMPLIDA"</formula>
    </cfRule>
    <cfRule type="cellIs" dxfId="558" priority="48" operator="equal">
      <formula>"VENCIDA"</formula>
    </cfRule>
  </conditionalFormatting>
  <conditionalFormatting sqref="X36">
    <cfRule type="cellIs" dxfId="557" priority="28" operator="equal">
      <formula>"EN TERMINO"</formula>
    </cfRule>
    <cfRule type="cellIs" dxfId="556" priority="29" operator="equal">
      <formula>"CUMPLIDA"</formula>
    </cfRule>
    <cfRule type="cellIs" dxfId="555" priority="30" operator="equal">
      <formula>"VENCIDA"</formula>
    </cfRule>
  </conditionalFormatting>
  <conditionalFormatting sqref="X52">
    <cfRule type="cellIs" dxfId="554" priority="13" operator="equal">
      <formula>"EN TERMINO"</formula>
    </cfRule>
    <cfRule type="cellIs" dxfId="553" priority="14" operator="equal">
      <formula>"CUMPLIDA"</formula>
    </cfRule>
    <cfRule type="cellIs" dxfId="552" priority="15" operator="equal">
      <formula>"VENCIDA"</formula>
    </cfRule>
  </conditionalFormatting>
  <conditionalFormatting sqref="X45">
    <cfRule type="cellIs" dxfId="551" priority="25" operator="equal">
      <formula>"EN TERMINO"</formula>
    </cfRule>
    <cfRule type="cellIs" dxfId="550" priority="26" operator="equal">
      <formula>"CUMPLIDA"</formula>
    </cfRule>
    <cfRule type="cellIs" dxfId="549" priority="27" operator="equal">
      <formula>"VENCIDA"</formula>
    </cfRule>
  </conditionalFormatting>
  <conditionalFormatting sqref="X12">
    <cfRule type="cellIs" dxfId="548" priority="7" operator="equal">
      <formula>"EN TERMINO"</formula>
    </cfRule>
    <cfRule type="cellIs" dxfId="547" priority="8" operator="equal">
      <formula>"CUMPLIDA"</formula>
    </cfRule>
    <cfRule type="cellIs" dxfId="546" priority="9" operator="equal">
      <formula>"VENCIDA"</formula>
    </cfRule>
  </conditionalFormatting>
  <conditionalFormatting sqref="X15">
    <cfRule type="cellIs" dxfId="545" priority="22" operator="equal">
      <formula>"EN TERMINO"</formula>
    </cfRule>
    <cfRule type="cellIs" dxfId="544" priority="23" operator="equal">
      <formula>"CUMPLIDA"</formula>
    </cfRule>
    <cfRule type="cellIs" dxfId="543" priority="24" operator="equal">
      <formula>"VENCIDA"</formula>
    </cfRule>
  </conditionalFormatting>
  <conditionalFormatting sqref="X38">
    <cfRule type="cellIs" dxfId="542" priority="19" operator="equal">
      <formula>"EN TERMINO"</formula>
    </cfRule>
    <cfRule type="cellIs" dxfId="541" priority="20" operator="equal">
      <formula>"CUMPLIDA"</formula>
    </cfRule>
    <cfRule type="cellIs" dxfId="540" priority="21" operator="equal">
      <formula>"VENCIDA"</formula>
    </cfRule>
  </conditionalFormatting>
  <conditionalFormatting sqref="W11">
    <cfRule type="cellIs" dxfId="539" priority="61" operator="equal">
      <formula>"EN TERMINO"</formula>
    </cfRule>
    <cfRule type="cellIs" dxfId="538" priority="62" operator="equal">
      <formula>"CUMPLIDA"</formula>
    </cfRule>
    <cfRule type="cellIs" dxfId="537" priority="63" operator="equal">
      <formula>"VENCIDA"</formula>
    </cfRule>
  </conditionalFormatting>
  <conditionalFormatting sqref="W10">
    <cfRule type="cellIs" dxfId="536" priority="58" operator="equal">
      <formula>"EN TERMINO"</formula>
    </cfRule>
    <cfRule type="cellIs" dxfId="535" priority="59" operator="equal">
      <formula>"CUMPLIDA"</formula>
    </cfRule>
    <cfRule type="cellIs" dxfId="534" priority="60" operator="equal">
      <formula>"VENCIDA"</formula>
    </cfRule>
  </conditionalFormatting>
  <conditionalFormatting sqref="X55">
    <cfRule type="cellIs" dxfId="533" priority="10" operator="equal">
      <formula>"EN TERMINO"</formula>
    </cfRule>
    <cfRule type="cellIs" dxfId="532" priority="11" operator="equal">
      <formula>"CUMPLIDA"</formula>
    </cfRule>
    <cfRule type="cellIs" dxfId="531" priority="12" operator="equal">
      <formula>"VENCIDA"</formula>
    </cfRule>
  </conditionalFormatting>
  <conditionalFormatting sqref="X34">
    <cfRule type="cellIs" dxfId="530" priority="31" operator="equal">
      <formula>"EN TERMINO"</formula>
    </cfRule>
    <cfRule type="cellIs" dxfId="529" priority="32" operator="equal">
      <formula>"CUMPLIDA"</formula>
    </cfRule>
    <cfRule type="cellIs" dxfId="528" priority="33" operator="equal">
      <formula>"VENCIDA"</formula>
    </cfRule>
  </conditionalFormatting>
  <conditionalFormatting sqref="X32:X33 X47:X48">
    <cfRule type="cellIs" dxfId="527" priority="52" operator="equal">
      <formula>"EN TERMINO"</formula>
    </cfRule>
    <cfRule type="cellIs" dxfId="526" priority="53" operator="equal">
      <formula>"CUMPLIDA"</formula>
    </cfRule>
    <cfRule type="cellIs" dxfId="525" priority="54" operator="equal">
      <formula>"VENCIDA"</formula>
    </cfRule>
  </conditionalFormatting>
  <conditionalFormatting sqref="X10">
    <cfRule type="cellIs" dxfId="524" priority="49" operator="equal">
      <formula>"EN TERMINO"</formula>
    </cfRule>
    <cfRule type="cellIs" dxfId="523" priority="50" operator="equal">
      <formula>"CUMPLIDA"</formula>
    </cfRule>
    <cfRule type="cellIs" dxfId="522" priority="51" operator="equal">
      <formula>"VENCIDA"</formula>
    </cfRule>
  </conditionalFormatting>
  <conditionalFormatting sqref="X24">
    <cfRule type="cellIs" dxfId="521" priority="43" operator="equal">
      <formula>"EN TERMINO"</formula>
    </cfRule>
    <cfRule type="cellIs" dxfId="520" priority="44" operator="equal">
      <formula>"CUMPLIDA"</formula>
    </cfRule>
    <cfRule type="cellIs" dxfId="519" priority="45" operator="equal">
      <formula>"VENCIDA"</formula>
    </cfRule>
  </conditionalFormatting>
  <conditionalFormatting sqref="X26">
    <cfRule type="cellIs" dxfId="518" priority="40" operator="equal">
      <formula>"EN TERMINO"</formula>
    </cfRule>
    <cfRule type="cellIs" dxfId="517" priority="41" operator="equal">
      <formula>"CUMPLIDA"</formula>
    </cfRule>
    <cfRule type="cellIs" dxfId="516" priority="42" operator="equal">
      <formula>"VENCIDA"</formula>
    </cfRule>
  </conditionalFormatting>
  <conditionalFormatting sqref="X28">
    <cfRule type="cellIs" dxfId="515" priority="37" operator="equal">
      <formula>"EN TERMINO"</formula>
    </cfRule>
    <cfRule type="cellIs" dxfId="514" priority="38" operator="equal">
      <formula>"CUMPLIDA"</formula>
    </cfRule>
    <cfRule type="cellIs" dxfId="513" priority="39" operator="equal">
      <formula>"VENCIDA"</formula>
    </cfRule>
  </conditionalFormatting>
  <conditionalFormatting sqref="X30">
    <cfRule type="cellIs" dxfId="512" priority="34" operator="equal">
      <formula>"EN TERMINO"</formula>
    </cfRule>
    <cfRule type="cellIs" dxfId="511" priority="35" operator="equal">
      <formula>"CUMPLIDA"</formula>
    </cfRule>
    <cfRule type="cellIs" dxfId="510" priority="36" operator="equal">
      <formula>"VENCIDA"</formula>
    </cfRule>
  </conditionalFormatting>
  <conditionalFormatting sqref="X49">
    <cfRule type="cellIs" dxfId="509" priority="16" operator="equal">
      <formula>"EN TERMINO"</formula>
    </cfRule>
    <cfRule type="cellIs" dxfId="508" priority="17" operator="equal">
      <formula>"CUMPLIDA"</formula>
    </cfRule>
    <cfRule type="cellIs" dxfId="507" priority="18" operator="equal">
      <formula>"VENCIDA"</formula>
    </cfRule>
  </conditionalFormatting>
  <conditionalFormatting sqref="X20">
    <cfRule type="cellIs" dxfId="506" priority="4" operator="equal">
      <formula>"EN TERMINO"</formula>
    </cfRule>
    <cfRule type="cellIs" dxfId="505" priority="5" operator="equal">
      <formula>"CUMPLIDA"</formula>
    </cfRule>
    <cfRule type="cellIs" dxfId="504" priority="6" operator="equal">
      <formula>"VENCIDA"</formula>
    </cfRule>
  </conditionalFormatting>
  <conditionalFormatting sqref="X41">
    <cfRule type="cellIs" dxfId="503" priority="1" operator="equal">
      <formula>"EN TERMINO"</formula>
    </cfRule>
    <cfRule type="cellIs" dxfId="502" priority="2" operator="equal">
      <formula>"CUMPLIDA"</formula>
    </cfRule>
    <cfRule type="cellIs" dxfId="501" priority="3" operator="equal">
      <formula>"VENCIDA"</formula>
    </cfRule>
  </conditionalFormatting>
  <dataValidations xWindow="1125" yWindow="341" count="6">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K91:K139 K59:K89 K141">
      <formula1>-2147483647</formula1>
      <formula2>2147483647</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D136:D139 D115 D81:D88 D72 D75:D77 D119:D134 D91:D99">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F91 E64 E72 F75 E75:E77 E81:E88 E91:E96">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G91 G93:G94 G96 F136 G75:G88 F76:F89 F66:F69 F72:F74 F92:F96 F21">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G92 G95 G89 G72:G74 G59:G69">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H59:H69 H72:H89 H91:H96 H10:H11 H34:H57 H22:H31 H12:H19">
      <formula1>-2147483647</formula1>
      <formula2>2147483647</formula2>
    </dataValidation>
  </dataValidations>
  <printOptions horizontalCentered="1" verticalCentered="1"/>
  <pageMargins left="0.11811023622047245" right="0.11811023622047245" top="0.15748031496062992" bottom="0.15748031496062992" header="0.31496062992125984" footer="0.31496062992125984"/>
  <pageSetup paperSize="14" scale="45" orientation="landscape" r:id="rId1"/>
  <rowBreaks count="2" manualBreakCount="2">
    <brk id="25" max="23" man="1"/>
    <brk id="139" max="2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
  <sheetViews>
    <sheetView topLeftCell="A49" zoomScale="70" zoomScaleNormal="70" workbookViewId="0">
      <selection activeCell="D12" sqref="D12"/>
    </sheetView>
  </sheetViews>
  <sheetFormatPr baseColWidth="10" defaultRowHeight="15"/>
  <cols>
    <col min="2" max="2" width="40.5703125" customWidth="1"/>
    <col min="3" max="3" width="14.140625" customWidth="1"/>
    <col min="4" max="4" width="23.28515625" customWidth="1"/>
    <col min="5" max="5" width="39.28515625" customWidth="1"/>
    <col min="6" max="6" width="33.85546875" customWidth="1"/>
    <col min="7" max="7" width="13.7109375" customWidth="1"/>
    <col min="8" max="8" width="14.42578125" customWidth="1"/>
    <col min="9" max="9" width="12.85546875" customWidth="1"/>
    <col min="10" max="10" width="10.140625" customWidth="1"/>
    <col min="11" max="11" width="7.7109375" customWidth="1"/>
    <col min="12" max="12" width="13.85546875" customWidth="1"/>
    <col min="15" max="19" width="0" hidden="1" customWidth="1"/>
    <col min="20" max="20" width="34.28515625" customWidth="1"/>
    <col min="21" max="22" width="0" hidden="1" customWidth="1"/>
  </cols>
  <sheetData>
    <row r="1" spans="1:24">
      <c r="A1" s="986" t="s">
        <v>0</v>
      </c>
      <c r="B1" s="987"/>
      <c r="C1" s="987"/>
      <c r="D1" s="987"/>
      <c r="E1" s="987"/>
      <c r="F1" s="987"/>
      <c r="G1" s="987"/>
      <c r="H1" s="987"/>
      <c r="I1" s="987"/>
      <c r="J1" s="987"/>
      <c r="K1" s="987"/>
      <c r="L1" s="987"/>
      <c r="M1" s="987"/>
      <c r="N1" s="987"/>
      <c r="O1" s="987"/>
      <c r="P1" s="987"/>
      <c r="Q1" s="987"/>
      <c r="R1" s="987"/>
      <c r="S1" s="987"/>
      <c r="T1" s="27" t="s">
        <v>1</v>
      </c>
      <c r="U1" s="28"/>
      <c r="V1" s="28"/>
      <c r="W1" s="29"/>
      <c r="X1" s="30"/>
    </row>
    <row r="2" spans="1:24">
      <c r="A2" s="988" t="s">
        <v>2</v>
      </c>
      <c r="B2" s="989"/>
      <c r="C2" s="989"/>
      <c r="D2" s="989"/>
      <c r="E2" s="989"/>
      <c r="F2" s="989"/>
      <c r="G2" s="989"/>
      <c r="H2" s="989"/>
      <c r="I2" s="989"/>
      <c r="J2" s="989"/>
      <c r="K2" s="989"/>
      <c r="L2" s="989"/>
      <c r="M2" s="989"/>
      <c r="N2" s="989"/>
      <c r="O2" s="989"/>
      <c r="P2" s="989"/>
      <c r="Q2" s="989"/>
      <c r="R2" s="989"/>
      <c r="S2" s="989"/>
      <c r="T2" s="32">
        <f ca="1">TODAY()</f>
        <v>43495</v>
      </c>
      <c r="U2" s="33"/>
      <c r="V2" s="33"/>
      <c r="W2" s="112"/>
      <c r="X2" s="34"/>
    </row>
    <row r="3" spans="1:24">
      <c r="A3" s="988" t="s">
        <v>4</v>
      </c>
      <c r="B3" s="989"/>
      <c r="C3" s="989"/>
      <c r="D3" s="989"/>
      <c r="E3" s="989"/>
      <c r="F3" s="989"/>
      <c r="G3" s="989"/>
      <c r="H3" s="989"/>
      <c r="I3" s="989"/>
      <c r="J3" s="989"/>
      <c r="K3" s="989"/>
      <c r="L3" s="989"/>
      <c r="M3" s="989"/>
      <c r="N3" s="989"/>
      <c r="O3" s="989"/>
      <c r="P3" s="989"/>
      <c r="Q3" s="989"/>
      <c r="R3" s="989"/>
      <c r="S3" s="989"/>
      <c r="T3" s="33"/>
      <c r="U3" s="33"/>
      <c r="V3" s="33"/>
      <c r="W3" s="112"/>
      <c r="X3" s="34"/>
    </row>
    <row r="4" spans="1:24">
      <c r="A4" s="990" t="s">
        <v>5</v>
      </c>
      <c r="B4" s="991"/>
      <c r="C4" s="991"/>
      <c r="D4" s="991"/>
      <c r="E4" s="991"/>
      <c r="F4" s="991"/>
      <c r="G4" s="991"/>
      <c r="H4" s="991"/>
      <c r="I4" s="991"/>
      <c r="J4" s="991"/>
      <c r="K4" s="991"/>
      <c r="L4" s="991"/>
      <c r="M4" s="991"/>
      <c r="N4" s="991"/>
      <c r="O4" s="991"/>
      <c r="P4" s="991"/>
      <c r="Q4" s="991"/>
      <c r="R4" s="991"/>
      <c r="S4" s="991"/>
      <c r="T4" s="57"/>
      <c r="U4" s="57"/>
      <c r="V4" s="57"/>
      <c r="W4" s="57"/>
      <c r="X4" s="58"/>
    </row>
    <row r="5" spans="1:24">
      <c r="A5" s="992" t="s">
        <v>688</v>
      </c>
      <c r="B5" s="993"/>
      <c r="C5" s="993"/>
      <c r="D5" s="993"/>
      <c r="E5" s="993"/>
      <c r="F5" s="993"/>
      <c r="G5" s="993"/>
      <c r="H5" s="993"/>
      <c r="I5" s="993"/>
      <c r="J5" s="993"/>
      <c r="K5" s="993"/>
      <c r="L5" s="993"/>
      <c r="M5" s="993"/>
      <c r="N5" s="993"/>
      <c r="O5" s="993"/>
      <c r="P5" s="993"/>
      <c r="Q5" s="993"/>
      <c r="R5" s="993"/>
      <c r="S5" s="993"/>
      <c r="T5" s="993"/>
      <c r="U5" s="993"/>
      <c r="V5" s="993"/>
      <c r="W5" s="993"/>
      <c r="X5" s="994"/>
    </row>
    <row r="6" spans="1:24" ht="15" customHeight="1">
      <c r="A6" s="983" t="s">
        <v>1737</v>
      </c>
      <c r="B6" s="984"/>
      <c r="C6" s="984"/>
      <c r="D6" s="984"/>
      <c r="E6" s="984"/>
      <c r="F6" s="984"/>
      <c r="G6" s="984"/>
      <c r="H6" s="984"/>
      <c r="I6" s="984"/>
      <c r="J6" s="984"/>
      <c r="K6" s="984"/>
      <c r="L6" s="984"/>
      <c r="M6" s="984"/>
      <c r="N6" s="984"/>
      <c r="O6" s="984"/>
      <c r="P6" s="984"/>
      <c r="Q6" s="984"/>
      <c r="R6" s="984"/>
      <c r="S6" s="984"/>
      <c r="T6" s="984"/>
      <c r="U6" s="984"/>
      <c r="V6" s="984"/>
      <c r="W6" s="984"/>
      <c r="X6" s="985"/>
    </row>
    <row r="7" spans="1:24">
      <c r="A7" s="725"/>
      <c r="B7" s="726"/>
      <c r="C7" s="60"/>
      <c r="D7" s="61">
        <f ca="1">TODAY()</f>
        <v>43495</v>
      </c>
      <c r="E7" s="62"/>
      <c r="F7" s="62"/>
      <c r="G7" s="62"/>
      <c r="H7" s="63"/>
      <c r="I7" s="62"/>
      <c r="J7" s="685"/>
      <c r="K7" s="685"/>
      <c r="L7" s="64"/>
      <c r="M7" s="62"/>
      <c r="N7" s="65"/>
      <c r="O7" s="64"/>
      <c r="P7" s="64"/>
      <c r="Q7" s="64"/>
      <c r="R7" s="66">
        <f ca="1">TODAY()</f>
        <v>43495</v>
      </c>
      <c r="S7" s="66"/>
      <c r="T7" s="64"/>
      <c r="U7" s="64"/>
      <c r="V7" s="64"/>
      <c r="W7" s="64"/>
      <c r="X7" s="67"/>
    </row>
    <row r="8" spans="1:24" ht="29.25" customHeight="1">
      <c r="A8" s="693" t="s">
        <v>6</v>
      </c>
      <c r="B8" s="693" t="s">
        <v>7</v>
      </c>
      <c r="C8" s="693" t="s">
        <v>8</v>
      </c>
      <c r="D8" s="693" t="s">
        <v>9</v>
      </c>
      <c r="E8" s="693" t="s">
        <v>10</v>
      </c>
      <c r="F8" s="693" t="s">
        <v>11</v>
      </c>
      <c r="G8" s="693" t="s">
        <v>12</v>
      </c>
      <c r="H8" s="693" t="s">
        <v>13</v>
      </c>
      <c r="I8" s="693" t="s">
        <v>14</v>
      </c>
      <c r="J8" s="693" t="s">
        <v>15</v>
      </c>
      <c r="K8" s="693" t="s">
        <v>16</v>
      </c>
      <c r="L8" s="693" t="s">
        <v>17</v>
      </c>
      <c r="M8" s="693" t="s">
        <v>18</v>
      </c>
      <c r="N8" s="693" t="s">
        <v>19</v>
      </c>
      <c r="O8" s="693" t="s">
        <v>20</v>
      </c>
      <c r="P8" s="693" t="s">
        <v>21</v>
      </c>
      <c r="Q8" s="693" t="s">
        <v>22</v>
      </c>
      <c r="R8" s="697" t="s">
        <v>23</v>
      </c>
      <c r="S8" s="697"/>
      <c r="T8" s="693" t="s">
        <v>24</v>
      </c>
      <c r="U8" s="435"/>
      <c r="V8" s="435"/>
      <c r="W8" s="693" t="s">
        <v>25</v>
      </c>
      <c r="X8" s="693" t="s">
        <v>26</v>
      </c>
    </row>
    <row r="9" spans="1:24" ht="28.5" customHeight="1">
      <c r="A9" s="694"/>
      <c r="B9" s="694"/>
      <c r="C9" s="694"/>
      <c r="D9" s="694"/>
      <c r="E9" s="694"/>
      <c r="F9" s="694"/>
      <c r="G9" s="694"/>
      <c r="H9" s="694"/>
      <c r="I9" s="694"/>
      <c r="J9" s="694"/>
      <c r="K9" s="694"/>
      <c r="L9" s="694"/>
      <c r="M9" s="694"/>
      <c r="N9" s="694"/>
      <c r="O9" s="694"/>
      <c r="P9" s="694"/>
      <c r="Q9" s="694"/>
      <c r="R9" s="436" t="s">
        <v>27</v>
      </c>
      <c r="S9" s="436" t="s">
        <v>28</v>
      </c>
      <c r="T9" s="694"/>
      <c r="U9" s="437"/>
      <c r="V9" s="437"/>
      <c r="W9" s="694"/>
      <c r="X9" s="694"/>
    </row>
    <row r="10" spans="1:24" s="31" customFormat="1" ht="22.5" customHeight="1">
      <c r="A10" s="197" t="s">
        <v>1648</v>
      </c>
      <c r="B10" s="197"/>
      <c r="C10" s="198"/>
      <c r="D10" s="197"/>
      <c r="E10" s="197"/>
      <c r="F10" s="199"/>
      <c r="G10" s="199"/>
      <c r="H10" s="199"/>
      <c r="I10" s="200"/>
      <c r="J10" s="200"/>
      <c r="K10" s="201"/>
      <c r="L10" s="202"/>
      <c r="M10" s="202"/>
      <c r="N10" s="203"/>
      <c r="O10" s="201"/>
      <c r="P10" s="201"/>
      <c r="Q10" s="201"/>
      <c r="R10" s="202"/>
      <c r="S10" s="202"/>
      <c r="T10" s="202"/>
      <c r="U10" s="202"/>
      <c r="V10" s="202"/>
      <c r="W10" s="202"/>
      <c r="X10" s="204"/>
    </row>
    <row r="11" spans="1:24" s="31" customFormat="1" ht="333.75" customHeight="1">
      <c r="A11" s="413">
        <v>1</v>
      </c>
      <c r="B11" s="414" t="s">
        <v>1740</v>
      </c>
      <c r="C11" s="415" t="s">
        <v>1508</v>
      </c>
      <c r="D11" s="415" t="s">
        <v>1649</v>
      </c>
      <c r="E11" s="416" t="s">
        <v>1650</v>
      </c>
      <c r="F11" s="416" t="s">
        <v>1651</v>
      </c>
      <c r="G11" s="415" t="s">
        <v>1652</v>
      </c>
      <c r="H11" s="417">
        <v>5</v>
      </c>
      <c r="I11" s="418">
        <f>DEFINITIVO!I24</f>
        <v>43342</v>
      </c>
      <c r="J11" s="418">
        <f>DEFINITIVO!J24</f>
        <v>43646</v>
      </c>
      <c r="K11" s="419">
        <f t="shared" ref="K11:K36" si="0">(+J11-I11)/7</f>
        <v>43.428571428571431</v>
      </c>
      <c r="L11" s="420" t="s">
        <v>1653</v>
      </c>
      <c r="M11" s="420">
        <f>DEFINITIVO!M24</f>
        <v>0</v>
      </c>
      <c r="N11" s="421">
        <f>IF(M11/H11&gt;1,1,+M11/H11)</f>
        <v>0</v>
      </c>
      <c r="O11" s="419">
        <f>+K11*N11</f>
        <v>0</v>
      </c>
      <c r="P11" s="419" t="e">
        <f>IF(J11&lt;=#REF!,O11,0)</f>
        <v>#REF!</v>
      </c>
      <c r="Q11" s="419" t="e">
        <f>IF(#REF!&gt;=J11,K11,0)</f>
        <v>#REF!</v>
      </c>
      <c r="R11" s="419"/>
      <c r="S11" s="420"/>
      <c r="T11" s="422" t="str">
        <f>DEFINITIVO!T24</f>
        <v>ESTRATEGIA GEL - VIGENCIA 2017</v>
      </c>
      <c r="U11" s="420">
        <f>IF(N11=100%,2,0)</f>
        <v>0</v>
      </c>
      <c r="V11" s="423">
        <f ca="1">IF(J11&lt;$T$2,0,1)</f>
        <v>1</v>
      </c>
      <c r="W11" s="420" t="str">
        <f t="shared" ref="W11:W36" ca="1" si="1">IF(U11+V11&gt;1,"CUMPLIDA",IF(V11=1,"EN TERMINO","VENCIDA"))</f>
        <v>EN TERMINO</v>
      </c>
      <c r="X11" s="420" t="str">
        <f t="shared" ref="X11:X36" ca="1" si="2">IF(W11="CUMPLIDA","CUMPLIDA",IF(W11="EN TERMINO","EN TERMINO","VENCIDA"))</f>
        <v>EN TERMINO</v>
      </c>
    </row>
    <row r="12" spans="1:24" s="31" customFormat="1" ht="209.25" customHeight="1">
      <c r="A12" s="413">
        <v>2</v>
      </c>
      <c r="B12" s="415" t="s">
        <v>1741</v>
      </c>
      <c r="C12" s="415" t="s">
        <v>1654</v>
      </c>
      <c r="D12" s="415" t="s">
        <v>1649</v>
      </c>
      <c r="E12" s="416" t="s">
        <v>1655</v>
      </c>
      <c r="F12" s="415" t="s">
        <v>1742</v>
      </c>
      <c r="G12" s="415" t="s">
        <v>1652</v>
      </c>
      <c r="H12" s="417">
        <v>3</v>
      </c>
      <c r="I12" s="418">
        <f>DEFINITIVO!I25</f>
        <v>43332</v>
      </c>
      <c r="J12" s="418">
        <f>DEFINITIVO!J25</f>
        <v>43646</v>
      </c>
      <c r="K12" s="419">
        <f t="shared" si="0"/>
        <v>44.857142857142854</v>
      </c>
      <c r="L12" s="420" t="s">
        <v>1653</v>
      </c>
      <c r="M12" s="420">
        <f>DEFINITIVO!M25</f>
        <v>0</v>
      </c>
      <c r="N12" s="421">
        <f t="shared" ref="N12:N36" si="3">IF(M12/H12&gt;1,1,+M12/H12)</f>
        <v>0</v>
      </c>
      <c r="O12" s="419">
        <f t="shared" ref="O12:O36" si="4">+K12*N12</f>
        <v>0</v>
      </c>
      <c r="P12" s="419" t="e">
        <f>IF(J12&lt;=#REF!,O12,0)</f>
        <v>#REF!</v>
      </c>
      <c r="Q12" s="419" t="e">
        <f>IF(#REF!&gt;=J12,K12,0)</f>
        <v>#REF!</v>
      </c>
      <c r="R12" s="419"/>
      <c r="S12" s="420"/>
      <c r="T12" s="422" t="str">
        <f>DEFINITIVO!T25</f>
        <v>ESTRATEGIA GEL - VIGENCIA 2017</v>
      </c>
      <c r="U12" s="420">
        <f t="shared" ref="U12:U36" si="5">IF(N12=100%,2,0)</f>
        <v>0</v>
      </c>
      <c r="V12" s="423">
        <f t="shared" ref="V12:V36" ca="1" si="6">IF(J12&lt;$T$2,0,1)</f>
        <v>1</v>
      </c>
      <c r="W12" s="420" t="str">
        <f t="shared" ca="1" si="1"/>
        <v>EN TERMINO</v>
      </c>
      <c r="X12" s="420" t="str">
        <f t="shared" ca="1" si="2"/>
        <v>EN TERMINO</v>
      </c>
    </row>
    <row r="13" spans="1:24" s="31" customFormat="1" ht="408.75" customHeight="1">
      <c r="A13" s="424">
        <v>3</v>
      </c>
      <c r="B13" s="430" t="s">
        <v>1743</v>
      </c>
      <c r="C13" s="426" t="s">
        <v>699</v>
      </c>
      <c r="D13" s="415" t="s">
        <v>1649</v>
      </c>
      <c r="E13" s="416" t="s">
        <v>1656</v>
      </c>
      <c r="F13" s="415" t="s">
        <v>1744</v>
      </c>
      <c r="G13" s="427" t="s">
        <v>1657</v>
      </c>
      <c r="H13" s="417">
        <v>2</v>
      </c>
      <c r="I13" s="418">
        <f>DEFINITIVO!I26</f>
        <v>43344</v>
      </c>
      <c r="J13" s="418">
        <f>DEFINITIVO!J26</f>
        <v>43544</v>
      </c>
      <c r="K13" s="419">
        <f t="shared" si="0"/>
        <v>28.571428571428573</v>
      </c>
      <c r="L13" s="428" t="s">
        <v>1658</v>
      </c>
      <c r="M13" s="420">
        <f>DEFINITIVO!M26</f>
        <v>0</v>
      </c>
      <c r="N13" s="421">
        <f t="shared" si="3"/>
        <v>0</v>
      </c>
      <c r="O13" s="419">
        <f t="shared" si="4"/>
        <v>0</v>
      </c>
      <c r="P13" s="419" t="e">
        <f>IF(J13&lt;=#REF!,O13,0)</f>
        <v>#REF!</v>
      </c>
      <c r="Q13" s="419" t="e">
        <f>IF(#REF!&gt;=J13,K13,0)</f>
        <v>#REF!</v>
      </c>
      <c r="R13" s="419"/>
      <c r="S13" s="420"/>
      <c r="T13" s="422" t="str">
        <f>DEFINITIVO!T26</f>
        <v>ESTRATEGIA GEL - VIGENCIA 2017</v>
      </c>
      <c r="U13" s="420">
        <f t="shared" si="5"/>
        <v>0</v>
      </c>
      <c r="V13" s="423">
        <f t="shared" ca="1" si="6"/>
        <v>1</v>
      </c>
      <c r="W13" s="420" t="str">
        <f t="shared" ca="1" si="1"/>
        <v>EN TERMINO</v>
      </c>
      <c r="X13" s="420" t="str">
        <f t="shared" ca="1" si="2"/>
        <v>EN TERMINO</v>
      </c>
    </row>
    <row r="14" spans="1:24" s="31" customFormat="1" ht="333" customHeight="1">
      <c r="A14" s="413">
        <v>4</v>
      </c>
      <c r="B14" s="430" t="s">
        <v>1745</v>
      </c>
      <c r="C14" s="426" t="s">
        <v>1659</v>
      </c>
      <c r="D14" s="415" t="s">
        <v>1649</v>
      </c>
      <c r="E14" s="416" t="s">
        <v>1656</v>
      </c>
      <c r="F14" s="429" t="s">
        <v>1651</v>
      </c>
      <c r="G14" s="415" t="s">
        <v>1652</v>
      </c>
      <c r="H14" s="417">
        <v>3</v>
      </c>
      <c r="I14" s="418">
        <f>DEFINITIVO!I27</f>
        <v>43346</v>
      </c>
      <c r="J14" s="418">
        <f>DEFINITIVO!J27</f>
        <v>43524</v>
      </c>
      <c r="K14" s="419">
        <f t="shared" si="0"/>
        <v>25.428571428571427</v>
      </c>
      <c r="L14" s="420" t="s">
        <v>1660</v>
      </c>
      <c r="M14" s="420">
        <f>DEFINITIVO!M27</f>
        <v>0</v>
      </c>
      <c r="N14" s="421">
        <f t="shared" si="3"/>
        <v>0</v>
      </c>
      <c r="O14" s="419">
        <f t="shared" si="4"/>
        <v>0</v>
      </c>
      <c r="P14" s="419" t="e">
        <f>IF(J14&lt;=#REF!,O14,0)</f>
        <v>#REF!</v>
      </c>
      <c r="Q14" s="419" t="e">
        <f>IF(#REF!&gt;=J14,K14,0)</f>
        <v>#REF!</v>
      </c>
      <c r="R14" s="419"/>
      <c r="S14" s="420"/>
      <c r="T14" s="422" t="str">
        <f>DEFINITIVO!T27</f>
        <v>ESTRATEGIA GEL - VIGENCIA 2017</v>
      </c>
      <c r="U14" s="420">
        <f t="shared" si="5"/>
        <v>0</v>
      </c>
      <c r="V14" s="423">
        <f t="shared" ca="1" si="6"/>
        <v>1</v>
      </c>
      <c r="W14" s="420" t="str">
        <f t="shared" ca="1" si="1"/>
        <v>EN TERMINO</v>
      </c>
      <c r="X14" s="420" t="str">
        <f t="shared" ca="1" si="2"/>
        <v>EN TERMINO</v>
      </c>
    </row>
    <row r="15" spans="1:24" s="31" customFormat="1" ht="408.75" customHeight="1">
      <c r="A15" s="413">
        <v>5</v>
      </c>
      <c r="B15" s="430" t="s">
        <v>1746</v>
      </c>
      <c r="C15" s="415" t="s">
        <v>1661</v>
      </c>
      <c r="D15" s="415" t="s">
        <v>1649</v>
      </c>
      <c r="E15" s="416" t="s">
        <v>1656</v>
      </c>
      <c r="F15" s="415" t="s">
        <v>1662</v>
      </c>
      <c r="G15" s="415" t="s">
        <v>1652</v>
      </c>
      <c r="H15" s="417">
        <v>3</v>
      </c>
      <c r="I15" s="418">
        <f>DEFINITIVO!I28</f>
        <v>43302</v>
      </c>
      <c r="J15" s="418">
        <f>DEFINITIVO!J28</f>
        <v>43666</v>
      </c>
      <c r="K15" s="419">
        <f t="shared" si="0"/>
        <v>52</v>
      </c>
      <c r="L15" s="431" t="s">
        <v>1663</v>
      </c>
      <c r="M15" s="420">
        <f>DEFINITIVO!M28</f>
        <v>0</v>
      </c>
      <c r="N15" s="421">
        <f t="shared" si="3"/>
        <v>0</v>
      </c>
      <c r="O15" s="419">
        <f t="shared" si="4"/>
        <v>0</v>
      </c>
      <c r="P15" s="419" t="e">
        <f>IF(J15&lt;=#REF!,O15,0)</f>
        <v>#REF!</v>
      </c>
      <c r="Q15" s="419" t="e">
        <f>IF(#REF!&gt;=J15,K15,0)</f>
        <v>#REF!</v>
      </c>
      <c r="R15" s="419"/>
      <c r="S15" s="420"/>
      <c r="T15" s="422" t="str">
        <f>DEFINITIVO!T28</f>
        <v>ESTRATEGIA GEL - VIGENCIA 2017</v>
      </c>
      <c r="U15" s="420">
        <f t="shared" si="5"/>
        <v>0</v>
      </c>
      <c r="V15" s="423">
        <f t="shared" ca="1" si="6"/>
        <v>1</v>
      </c>
      <c r="W15" s="420" t="str">
        <f t="shared" ca="1" si="1"/>
        <v>EN TERMINO</v>
      </c>
      <c r="X15" s="420" t="str">
        <f t="shared" ca="1" si="2"/>
        <v>EN TERMINO</v>
      </c>
    </row>
    <row r="16" spans="1:24" s="31" customFormat="1" ht="191.25">
      <c r="A16" s="413">
        <v>6</v>
      </c>
      <c r="B16" s="425" t="s">
        <v>1747</v>
      </c>
      <c r="C16" s="415" t="s">
        <v>1664</v>
      </c>
      <c r="D16" s="415" t="s">
        <v>1649</v>
      </c>
      <c r="E16" s="416" t="s">
        <v>1656</v>
      </c>
      <c r="F16" s="432" t="s">
        <v>1731</v>
      </c>
      <c r="G16" s="415" t="s">
        <v>1652</v>
      </c>
      <c r="H16" s="417">
        <v>4</v>
      </c>
      <c r="I16" s="418">
        <f>DEFINITIVO!I29</f>
        <v>43342</v>
      </c>
      <c r="J16" s="418">
        <f>DEFINITIVO!J29</f>
        <v>43666</v>
      </c>
      <c r="K16" s="419">
        <f t="shared" si="0"/>
        <v>46.285714285714285</v>
      </c>
      <c r="L16" s="420" t="s">
        <v>1660</v>
      </c>
      <c r="M16" s="420">
        <f>DEFINITIVO!M29</f>
        <v>0</v>
      </c>
      <c r="N16" s="421">
        <f t="shared" si="3"/>
        <v>0</v>
      </c>
      <c r="O16" s="419">
        <f t="shared" si="4"/>
        <v>0</v>
      </c>
      <c r="P16" s="419" t="e">
        <f>IF(J16&lt;=#REF!,O16,0)</f>
        <v>#REF!</v>
      </c>
      <c r="Q16" s="419" t="e">
        <f>IF(#REF!&gt;=J16,K16,0)</f>
        <v>#REF!</v>
      </c>
      <c r="R16" s="419"/>
      <c r="S16" s="420"/>
      <c r="T16" s="422" t="str">
        <f>DEFINITIVO!T29</f>
        <v>ESTRATEGIA GEL - VIGENCIA 2017</v>
      </c>
      <c r="U16" s="420">
        <f t="shared" si="5"/>
        <v>0</v>
      </c>
      <c r="V16" s="423">
        <f t="shared" ca="1" si="6"/>
        <v>1</v>
      </c>
      <c r="W16" s="420" t="str">
        <f t="shared" ca="1" si="1"/>
        <v>EN TERMINO</v>
      </c>
      <c r="X16" s="420" t="str">
        <f t="shared" ca="1" si="2"/>
        <v>EN TERMINO</v>
      </c>
    </row>
    <row r="17" spans="1:24" s="31" customFormat="1" ht="328.5" customHeight="1">
      <c r="A17" s="413">
        <v>7</v>
      </c>
      <c r="B17" s="425" t="s">
        <v>1748</v>
      </c>
      <c r="C17" s="415" t="s">
        <v>1665</v>
      </c>
      <c r="D17" s="415" t="s">
        <v>1649</v>
      </c>
      <c r="E17" s="416" t="s">
        <v>1656</v>
      </c>
      <c r="F17" s="432" t="s">
        <v>1732</v>
      </c>
      <c r="G17" s="427" t="s">
        <v>1666</v>
      </c>
      <c r="H17" s="417">
        <v>1</v>
      </c>
      <c r="I17" s="418">
        <f>DEFINITIVO!I30</f>
        <v>43302</v>
      </c>
      <c r="J17" s="418">
        <f>DEFINITIVO!J30</f>
        <v>43666</v>
      </c>
      <c r="K17" s="419">
        <f t="shared" si="0"/>
        <v>52</v>
      </c>
      <c r="L17" s="428" t="s">
        <v>1667</v>
      </c>
      <c r="M17" s="420">
        <f>DEFINITIVO!M30</f>
        <v>0</v>
      </c>
      <c r="N17" s="421">
        <f t="shared" si="3"/>
        <v>0</v>
      </c>
      <c r="O17" s="419">
        <f t="shared" si="4"/>
        <v>0</v>
      </c>
      <c r="P17" s="419" t="e">
        <f>IF(J17&lt;=#REF!,O17,0)</f>
        <v>#REF!</v>
      </c>
      <c r="Q17" s="419" t="e">
        <f>IF(#REF!&gt;=J17,K17,0)</f>
        <v>#REF!</v>
      </c>
      <c r="R17" s="419"/>
      <c r="S17" s="420"/>
      <c r="T17" s="422" t="str">
        <f>DEFINITIVO!T30</f>
        <v>ESTRATEGIA GEL - VIGENCIA 2017</v>
      </c>
      <c r="U17" s="420">
        <f t="shared" si="5"/>
        <v>0</v>
      </c>
      <c r="V17" s="423">
        <f t="shared" ca="1" si="6"/>
        <v>1</v>
      </c>
      <c r="W17" s="420" t="str">
        <f t="shared" ca="1" si="1"/>
        <v>EN TERMINO</v>
      </c>
      <c r="X17" s="420" t="str">
        <f t="shared" ca="1" si="2"/>
        <v>EN TERMINO</v>
      </c>
    </row>
    <row r="18" spans="1:24" s="31" customFormat="1" ht="244.5" customHeight="1">
      <c r="A18" s="413">
        <v>8</v>
      </c>
      <c r="B18" s="425" t="s">
        <v>1749</v>
      </c>
      <c r="C18" s="415" t="s">
        <v>1668</v>
      </c>
      <c r="D18" s="415" t="s">
        <v>1649</v>
      </c>
      <c r="E18" s="416" t="s">
        <v>1669</v>
      </c>
      <c r="F18" s="432" t="s">
        <v>1670</v>
      </c>
      <c r="G18" s="415" t="s">
        <v>1652</v>
      </c>
      <c r="H18" s="417">
        <v>3</v>
      </c>
      <c r="I18" s="418">
        <f>DEFINITIVO!I31</f>
        <v>43342</v>
      </c>
      <c r="J18" s="418">
        <f>DEFINITIVO!J31</f>
        <v>43707</v>
      </c>
      <c r="K18" s="419">
        <f t="shared" si="0"/>
        <v>52.142857142857146</v>
      </c>
      <c r="L18" s="431" t="s">
        <v>1671</v>
      </c>
      <c r="M18" s="420">
        <f>DEFINITIVO!M31</f>
        <v>0</v>
      </c>
      <c r="N18" s="421">
        <f t="shared" si="3"/>
        <v>0</v>
      </c>
      <c r="O18" s="419">
        <f t="shared" si="4"/>
        <v>0</v>
      </c>
      <c r="P18" s="419" t="e">
        <f>IF(J18&lt;=#REF!,O18,0)</f>
        <v>#REF!</v>
      </c>
      <c r="Q18" s="419" t="e">
        <f>IF(#REF!&gt;=J18,K18,0)</f>
        <v>#REF!</v>
      </c>
      <c r="R18" s="419"/>
      <c r="S18" s="420"/>
      <c r="T18" s="422" t="str">
        <f>DEFINITIVO!T31</f>
        <v>ESTRATEGIA GEL - VIGENCIA 2017
Mediante radicado 20193070007103 del 18/01/2019
1) Se está ejecutando el levantamiento de la información de dominio de Estrategia de TI, a través del sistema de gestión de calidad. 2) Se está ejecutando el levantamiento de la información de dominio de Sistemas de información, de acuerdo a la información del grupo de Tecnologías de la Información y las Comunicaciones.
Se requiere ampliar el plazo de cumplimiento de la actividad, toda vez que con el cambio de la política de "ser Gobierno en Línea a Gobierno Digital (Decreto 1008 de 2018)" y la reestructuración de sus componentes, se requiere realizar unos autodiagnósticos para conocer y entender el estado real de la implementación de los componentes de Gobierno Digital.</v>
      </c>
      <c r="U18" s="420">
        <f t="shared" si="5"/>
        <v>0</v>
      </c>
      <c r="V18" s="423">
        <f t="shared" ca="1" si="6"/>
        <v>1</v>
      </c>
      <c r="W18" s="420" t="str">
        <f t="shared" ca="1" si="1"/>
        <v>EN TERMINO</v>
      </c>
      <c r="X18" s="420" t="str">
        <f t="shared" ca="1" si="2"/>
        <v>EN TERMINO</v>
      </c>
    </row>
    <row r="19" spans="1:24" s="31" customFormat="1" ht="304.5" customHeight="1">
      <c r="A19" s="413">
        <v>9</v>
      </c>
      <c r="B19" s="425" t="s">
        <v>1750</v>
      </c>
      <c r="C19" s="415" t="s">
        <v>1668</v>
      </c>
      <c r="D19" s="415" t="s">
        <v>1649</v>
      </c>
      <c r="E19" s="416" t="s">
        <v>1672</v>
      </c>
      <c r="F19" s="415" t="s">
        <v>1673</v>
      </c>
      <c r="G19" s="415" t="s">
        <v>1652</v>
      </c>
      <c r="H19" s="417">
        <v>3</v>
      </c>
      <c r="I19" s="418">
        <f>DEFINITIVO!I32</f>
        <v>43333</v>
      </c>
      <c r="J19" s="418">
        <f>DEFINITIVO!J32</f>
        <v>43666</v>
      </c>
      <c r="K19" s="419">
        <f t="shared" si="0"/>
        <v>47.571428571428569</v>
      </c>
      <c r="L19" s="420" t="s">
        <v>1660</v>
      </c>
      <c r="M19" s="420">
        <f>DEFINITIVO!M32</f>
        <v>0</v>
      </c>
      <c r="N19" s="421">
        <f t="shared" si="3"/>
        <v>0</v>
      </c>
      <c r="O19" s="419">
        <f t="shared" si="4"/>
        <v>0</v>
      </c>
      <c r="P19" s="419" t="e">
        <f>IF(J19&lt;=#REF!,O19,0)</f>
        <v>#REF!</v>
      </c>
      <c r="Q19" s="419" t="e">
        <f>IF(#REF!&gt;=J19,K19,0)</f>
        <v>#REF!</v>
      </c>
      <c r="R19" s="419"/>
      <c r="S19" s="420"/>
      <c r="T19" s="422" t="str">
        <f>DEFINITIVO!T32</f>
        <v>ESTRATEGIA GEL - VIGENCIA 2017</v>
      </c>
      <c r="U19" s="420">
        <f t="shared" si="5"/>
        <v>0</v>
      </c>
      <c r="V19" s="423">
        <f t="shared" ca="1" si="6"/>
        <v>1</v>
      </c>
      <c r="W19" s="420" t="str">
        <f t="shared" ca="1" si="1"/>
        <v>EN TERMINO</v>
      </c>
      <c r="X19" s="420" t="str">
        <f t="shared" ca="1" si="2"/>
        <v>EN TERMINO</v>
      </c>
    </row>
    <row r="20" spans="1:24" s="31" customFormat="1" ht="341.25" customHeight="1">
      <c r="A20" s="413">
        <v>10</v>
      </c>
      <c r="B20" s="425" t="s">
        <v>1751</v>
      </c>
      <c r="C20" s="415" t="s">
        <v>1664</v>
      </c>
      <c r="D20" s="415" t="s">
        <v>1649</v>
      </c>
      <c r="E20" s="416" t="s">
        <v>1674</v>
      </c>
      <c r="F20" s="415" t="s">
        <v>1752</v>
      </c>
      <c r="G20" s="415" t="s">
        <v>1652</v>
      </c>
      <c r="H20" s="417">
        <v>3</v>
      </c>
      <c r="I20" s="418">
        <f>DEFINITIVO!I33</f>
        <v>43434</v>
      </c>
      <c r="J20" s="418">
        <f>DEFINITIVO!J33</f>
        <v>43707</v>
      </c>
      <c r="K20" s="419">
        <f t="shared" si="0"/>
        <v>39</v>
      </c>
      <c r="L20" s="420" t="s">
        <v>1660</v>
      </c>
      <c r="M20" s="420">
        <f>DEFINITIVO!M33</f>
        <v>0</v>
      </c>
      <c r="N20" s="421">
        <f t="shared" si="3"/>
        <v>0</v>
      </c>
      <c r="O20" s="419">
        <f t="shared" si="4"/>
        <v>0</v>
      </c>
      <c r="P20" s="419" t="e">
        <f>IF(J20&lt;=#REF!,O20,0)</f>
        <v>#REF!</v>
      </c>
      <c r="Q20" s="419" t="e">
        <f>IF(#REF!&gt;=J20,K20,0)</f>
        <v>#REF!</v>
      </c>
      <c r="R20" s="419"/>
      <c r="S20" s="420"/>
      <c r="T20" s="422" t="str">
        <f>DEFINITIVO!T33</f>
        <v xml:space="preserve">ESTRATEGIA GEL - VIGENCIA 2017
Mediante radicado 20193070007103 del 18/01/2019
1) Se está formulando los requisitos para conformar la capacidad de Arquitectura, roles, responsabilidades, agenda etc. 2) Se está haciendo contacto con MINTIC para el acompañamiento en el proceso de entendimiento e implementación de la política. 3) Se está construyendo la matriz de Sistemas de información vs. procesos de la institución.
Se requiere ampliar el plazo de cumplimiento de la actividad, toda vez que con el cambio de la política de "ser Gobierno en Línea a Gobierno Digital (Decreto 1008 de 2018)" y la reestructuración de sus componentes, se requiere realizar análisis de impacto para determinar roles, responsabilidades, indicadores y estructura del área de TI. </v>
      </c>
      <c r="U20" s="420">
        <f t="shared" si="5"/>
        <v>0</v>
      </c>
      <c r="V20" s="423">
        <f t="shared" ca="1" si="6"/>
        <v>1</v>
      </c>
      <c r="W20" s="420" t="str">
        <f t="shared" ca="1" si="1"/>
        <v>EN TERMINO</v>
      </c>
      <c r="X20" s="420" t="str">
        <f t="shared" ca="1" si="2"/>
        <v>EN TERMINO</v>
      </c>
    </row>
    <row r="21" spans="1:24" s="31" customFormat="1" ht="328.5" customHeight="1">
      <c r="A21" s="413">
        <v>11</v>
      </c>
      <c r="B21" s="425" t="s">
        <v>1753</v>
      </c>
      <c r="C21" s="415" t="s">
        <v>1508</v>
      </c>
      <c r="D21" s="415" t="s">
        <v>1649</v>
      </c>
      <c r="E21" s="416" t="s">
        <v>1675</v>
      </c>
      <c r="F21" s="415" t="s">
        <v>1676</v>
      </c>
      <c r="G21" s="413" t="s">
        <v>1652</v>
      </c>
      <c r="H21" s="417">
        <v>3</v>
      </c>
      <c r="I21" s="418">
        <f>DEFINITIVO!I34</f>
        <v>43394</v>
      </c>
      <c r="J21" s="418">
        <f>DEFINITIVO!J34</f>
        <v>43707</v>
      </c>
      <c r="K21" s="419">
        <f t="shared" si="0"/>
        <v>44.714285714285715</v>
      </c>
      <c r="L21" s="431" t="s">
        <v>1677</v>
      </c>
      <c r="M21" s="420">
        <f>DEFINITIVO!M34</f>
        <v>0</v>
      </c>
      <c r="N21" s="421">
        <f t="shared" si="3"/>
        <v>0</v>
      </c>
      <c r="O21" s="419">
        <f t="shared" si="4"/>
        <v>0</v>
      </c>
      <c r="P21" s="419" t="e">
        <f>IF(J21&lt;=#REF!,O21,0)</f>
        <v>#REF!</v>
      </c>
      <c r="Q21" s="419" t="e">
        <f>IF(#REF!&gt;=J21,K21,0)</f>
        <v>#REF!</v>
      </c>
      <c r="R21" s="419"/>
      <c r="S21" s="420"/>
      <c r="T21" s="422" t="str">
        <f>DEFINITIVO!T34</f>
        <v xml:space="preserve">ESTRATEGIA GEL - VIGENCIA 2017
Mediante radicado 20193070007103 del 18/01/2019
1) Se está ejecutando el levantamiento de la información de dominio de Sistemas de información, de acuerdo a la información del grupo de informática. 2) El catálogo de componentes de información se levanta en paralelo a los sistemas, pues son estos quienes administran la información.
Se requiere ampliar el plazo de cumplimiento de la actividad, toda vez que con el cambio de la política de "ser Gobierno en Línea a Gobierno Digital (Decreto 1008 de 2018)" y la reestructuración de sus componentes, se requiere realizar unos autodiagnósticos para conocer y entender el estado real de la implementación de los componentes de Gobierno Digital. </v>
      </c>
      <c r="U21" s="420">
        <f t="shared" si="5"/>
        <v>0</v>
      </c>
      <c r="V21" s="423">
        <f t="shared" ca="1" si="6"/>
        <v>1</v>
      </c>
      <c r="W21" s="420" t="str">
        <f t="shared" ca="1" si="1"/>
        <v>EN TERMINO</v>
      </c>
      <c r="X21" s="420" t="str">
        <f t="shared" ca="1" si="2"/>
        <v>EN TERMINO</v>
      </c>
    </row>
    <row r="22" spans="1:24" s="31" customFormat="1" ht="364.5" customHeight="1">
      <c r="A22" s="413">
        <v>12</v>
      </c>
      <c r="B22" s="425" t="s">
        <v>1754</v>
      </c>
      <c r="C22" s="415" t="s">
        <v>1678</v>
      </c>
      <c r="D22" s="415" t="s">
        <v>1649</v>
      </c>
      <c r="E22" s="416" t="s">
        <v>1672</v>
      </c>
      <c r="F22" s="415" t="s">
        <v>1679</v>
      </c>
      <c r="G22" s="413" t="s">
        <v>1652</v>
      </c>
      <c r="H22" s="417">
        <v>4</v>
      </c>
      <c r="I22" s="418">
        <f>DEFINITIVO!I35</f>
        <v>43302</v>
      </c>
      <c r="J22" s="418">
        <f>DEFINITIVO!J35</f>
        <v>43666</v>
      </c>
      <c r="K22" s="419">
        <f t="shared" si="0"/>
        <v>52</v>
      </c>
      <c r="L22" s="420" t="s">
        <v>1680</v>
      </c>
      <c r="M22" s="420">
        <f>DEFINITIVO!M35</f>
        <v>0</v>
      </c>
      <c r="N22" s="421">
        <f t="shared" si="3"/>
        <v>0</v>
      </c>
      <c r="O22" s="419">
        <f t="shared" si="4"/>
        <v>0</v>
      </c>
      <c r="P22" s="419" t="e">
        <f>IF(J22&lt;=#REF!,O22,0)</f>
        <v>#REF!</v>
      </c>
      <c r="Q22" s="419" t="e">
        <f>IF(#REF!&gt;=J22,K22,0)</f>
        <v>#REF!</v>
      </c>
      <c r="R22" s="419"/>
      <c r="S22" s="420"/>
      <c r="T22" s="422" t="str">
        <f>DEFINITIVO!T35</f>
        <v>ESTRATEGIA GEL - VIGENCIA 2017</v>
      </c>
      <c r="U22" s="420">
        <f t="shared" si="5"/>
        <v>0</v>
      </c>
      <c r="V22" s="423">
        <f t="shared" ca="1" si="6"/>
        <v>1</v>
      </c>
      <c r="W22" s="420" t="str">
        <f t="shared" ca="1" si="1"/>
        <v>EN TERMINO</v>
      </c>
      <c r="X22" s="420" t="str">
        <f t="shared" ca="1" si="2"/>
        <v>EN TERMINO</v>
      </c>
    </row>
    <row r="23" spans="1:24" s="31" customFormat="1" ht="408.75" customHeight="1">
      <c r="A23" s="413">
        <v>13</v>
      </c>
      <c r="B23" s="425" t="s">
        <v>1755</v>
      </c>
      <c r="C23" s="415" t="s">
        <v>1678</v>
      </c>
      <c r="D23" s="415" t="s">
        <v>1649</v>
      </c>
      <c r="E23" s="416" t="s">
        <v>1669</v>
      </c>
      <c r="F23" s="415" t="s">
        <v>1756</v>
      </c>
      <c r="G23" s="415" t="s">
        <v>1652</v>
      </c>
      <c r="H23" s="417">
        <v>3</v>
      </c>
      <c r="I23" s="418">
        <f>DEFINITIVO!I36</f>
        <v>43302</v>
      </c>
      <c r="J23" s="418">
        <f>DEFINITIVO!J36</f>
        <v>43666</v>
      </c>
      <c r="K23" s="419">
        <f t="shared" si="0"/>
        <v>52</v>
      </c>
      <c r="L23" s="431" t="s">
        <v>1681</v>
      </c>
      <c r="M23" s="420">
        <f>DEFINITIVO!M36</f>
        <v>0</v>
      </c>
      <c r="N23" s="421">
        <f t="shared" si="3"/>
        <v>0</v>
      </c>
      <c r="O23" s="419">
        <f t="shared" si="4"/>
        <v>0</v>
      </c>
      <c r="P23" s="419" t="e">
        <f>IF(J23&lt;=#REF!,O23,0)</f>
        <v>#REF!</v>
      </c>
      <c r="Q23" s="419" t="e">
        <f>IF(#REF!&gt;=J23,K23,0)</f>
        <v>#REF!</v>
      </c>
      <c r="R23" s="419"/>
      <c r="S23" s="420"/>
      <c r="T23" s="422" t="str">
        <f>DEFINITIVO!T36</f>
        <v>ESTRATEGIA GEL - VIGENCIA 2017</v>
      </c>
      <c r="U23" s="420">
        <f t="shared" si="5"/>
        <v>0</v>
      </c>
      <c r="V23" s="423">
        <f t="shared" ca="1" si="6"/>
        <v>1</v>
      </c>
      <c r="W23" s="420" t="str">
        <f t="shared" ca="1" si="1"/>
        <v>EN TERMINO</v>
      </c>
      <c r="X23" s="420" t="str">
        <f t="shared" ca="1" si="2"/>
        <v>EN TERMINO</v>
      </c>
    </row>
    <row r="24" spans="1:24" s="31" customFormat="1" ht="250.5" customHeight="1">
      <c r="A24" s="413">
        <v>14</v>
      </c>
      <c r="B24" s="425" t="s">
        <v>1757</v>
      </c>
      <c r="C24" s="415" t="s">
        <v>1678</v>
      </c>
      <c r="D24" s="415" t="s">
        <v>1649</v>
      </c>
      <c r="E24" s="416" t="s">
        <v>1682</v>
      </c>
      <c r="F24" s="415" t="s">
        <v>1733</v>
      </c>
      <c r="G24" s="415" t="s">
        <v>1652</v>
      </c>
      <c r="H24" s="417">
        <v>3</v>
      </c>
      <c r="I24" s="418">
        <f>DEFINITIVO!I37</f>
        <v>43302</v>
      </c>
      <c r="J24" s="418">
        <f>DEFINITIVO!J37</f>
        <v>43666</v>
      </c>
      <c r="K24" s="419">
        <f t="shared" si="0"/>
        <v>52</v>
      </c>
      <c r="L24" s="420" t="s">
        <v>1683</v>
      </c>
      <c r="M24" s="420">
        <f>DEFINITIVO!M37</f>
        <v>0</v>
      </c>
      <c r="N24" s="421">
        <f t="shared" si="3"/>
        <v>0</v>
      </c>
      <c r="O24" s="419">
        <f t="shared" si="4"/>
        <v>0</v>
      </c>
      <c r="P24" s="419" t="e">
        <f>IF(J24&lt;=#REF!,O24,0)</f>
        <v>#REF!</v>
      </c>
      <c r="Q24" s="419" t="e">
        <f>IF(#REF!&gt;=J24,K24,0)</f>
        <v>#REF!</v>
      </c>
      <c r="R24" s="419"/>
      <c r="S24" s="420"/>
      <c r="T24" s="422" t="str">
        <f>DEFINITIVO!T37</f>
        <v>ESTRATEGIA GEL - VIGENCIA 2017</v>
      </c>
      <c r="U24" s="420">
        <f t="shared" si="5"/>
        <v>0</v>
      </c>
      <c r="V24" s="423">
        <f t="shared" ca="1" si="6"/>
        <v>1</v>
      </c>
      <c r="W24" s="420" t="str">
        <f t="shared" ca="1" si="1"/>
        <v>EN TERMINO</v>
      </c>
      <c r="X24" s="420" t="str">
        <f t="shared" ca="1" si="2"/>
        <v>EN TERMINO</v>
      </c>
    </row>
    <row r="25" spans="1:24" s="31" customFormat="1" ht="318.75">
      <c r="A25" s="413">
        <v>15</v>
      </c>
      <c r="B25" s="425" t="s">
        <v>1758</v>
      </c>
      <c r="C25" s="415" t="s">
        <v>1678</v>
      </c>
      <c r="D25" s="415" t="s">
        <v>1649</v>
      </c>
      <c r="E25" s="416" t="s">
        <v>1669</v>
      </c>
      <c r="F25" s="415" t="s">
        <v>1684</v>
      </c>
      <c r="G25" s="415" t="s">
        <v>1652</v>
      </c>
      <c r="H25" s="417">
        <v>1</v>
      </c>
      <c r="I25" s="418">
        <f>DEFINITIVO!I38</f>
        <v>43302</v>
      </c>
      <c r="J25" s="418">
        <f>DEFINITIVO!J38</f>
        <v>43666</v>
      </c>
      <c r="K25" s="419">
        <f t="shared" si="0"/>
        <v>52</v>
      </c>
      <c r="L25" s="420" t="s">
        <v>1683</v>
      </c>
      <c r="M25" s="420">
        <f>DEFINITIVO!M38</f>
        <v>0</v>
      </c>
      <c r="N25" s="421">
        <f t="shared" si="3"/>
        <v>0</v>
      </c>
      <c r="O25" s="419">
        <f t="shared" si="4"/>
        <v>0</v>
      </c>
      <c r="P25" s="419" t="e">
        <f>IF(J25&lt;=#REF!,O25,0)</f>
        <v>#REF!</v>
      </c>
      <c r="Q25" s="419" t="e">
        <f>IF(#REF!&gt;=J25,K25,0)</f>
        <v>#REF!</v>
      </c>
      <c r="R25" s="419"/>
      <c r="S25" s="420"/>
      <c r="T25" s="422" t="str">
        <f>DEFINITIVO!T38</f>
        <v>ESTRATEGIA GEL - VIGENCIA 2017</v>
      </c>
      <c r="U25" s="420">
        <f t="shared" si="5"/>
        <v>0</v>
      </c>
      <c r="V25" s="423">
        <f t="shared" ca="1" si="6"/>
        <v>1</v>
      </c>
      <c r="W25" s="420" t="str">
        <f t="shared" ca="1" si="1"/>
        <v>EN TERMINO</v>
      </c>
      <c r="X25" s="420" t="str">
        <f t="shared" ca="1" si="2"/>
        <v>EN TERMINO</v>
      </c>
    </row>
    <row r="26" spans="1:24" s="31" customFormat="1" ht="349.5" customHeight="1">
      <c r="A26" s="413">
        <v>16</v>
      </c>
      <c r="B26" s="425" t="s">
        <v>1759</v>
      </c>
      <c r="C26" s="415" t="s">
        <v>1678</v>
      </c>
      <c r="D26" s="415" t="s">
        <v>1649</v>
      </c>
      <c r="E26" s="416" t="s">
        <v>1669</v>
      </c>
      <c r="F26" s="415" t="s">
        <v>1685</v>
      </c>
      <c r="G26" s="415" t="s">
        <v>1652</v>
      </c>
      <c r="H26" s="417">
        <v>4</v>
      </c>
      <c r="I26" s="418">
        <f>DEFINITIVO!I39</f>
        <v>43302</v>
      </c>
      <c r="J26" s="418">
        <f>DEFINITIVO!J39</f>
        <v>43666</v>
      </c>
      <c r="K26" s="419">
        <f t="shared" si="0"/>
        <v>52</v>
      </c>
      <c r="L26" s="420" t="s">
        <v>1683</v>
      </c>
      <c r="M26" s="420">
        <f>DEFINITIVO!M39</f>
        <v>0</v>
      </c>
      <c r="N26" s="421">
        <f t="shared" si="3"/>
        <v>0</v>
      </c>
      <c r="O26" s="419">
        <f t="shared" si="4"/>
        <v>0</v>
      </c>
      <c r="P26" s="419" t="e">
        <f>IF(J26&lt;=#REF!,O26,0)</f>
        <v>#REF!</v>
      </c>
      <c r="Q26" s="419" t="e">
        <f>IF(#REF!&gt;=J26,K26,0)</f>
        <v>#REF!</v>
      </c>
      <c r="R26" s="419"/>
      <c r="S26" s="420"/>
      <c r="T26" s="422" t="str">
        <f>DEFINITIVO!T39</f>
        <v>ESTRATEGIA GEL - VIGENCIA 2017</v>
      </c>
      <c r="U26" s="420">
        <f t="shared" si="5"/>
        <v>0</v>
      </c>
      <c r="V26" s="423">
        <f t="shared" ca="1" si="6"/>
        <v>1</v>
      </c>
      <c r="W26" s="420" t="str">
        <f t="shared" ca="1" si="1"/>
        <v>EN TERMINO</v>
      </c>
      <c r="X26" s="420" t="str">
        <f t="shared" ca="1" si="2"/>
        <v>EN TERMINO</v>
      </c>
    </row>
    <row r="27" spans="1:24" s="31" customFormat="1" ht="293.25" customHeight="1">
      <c r="A27" s="413">
        <v>17</v>
      </c>
      <c r="B27" s="425" t="s">
        <v>1760</v>
      </c>
      <c r="C27" s="415" t="s">
        <v>1678</v>
      </c>
      <c r="D27" s="415" t="s">
        <v>1649</v>
      </c>
      <c r="E27" s="416" t="s">
        <v>1669</v>
      </c>
      <c r="F27" s="415" t="s">
        <v>1686</v>
      </c>
      <c r="G27" s="415" t="s">
        <v>1652</v>
      </c>
      <c r="H27" s="417">
        <v>4</v>
      </c>
      <c r="I27" s="418">
        <f>DEFINITIVO!I40</f>
        <v>43302</v>
      </c>
      <c r="J27" s="418">
        <f>DEFINITIVO!J40</f>
        <v>43666</v>
      </c>
      <c r="K27" s="419">
        <f t="shared" si="0"/>
        <v>52</v>
      </c>
      <c r="L27" s="420" t="s">
        <v>1683</v>
      </c>
      <c r="M27" s="420">
        <f>DEFINITIVO!M40</f>
        <v>0</v>
      </c>
      <c r="N27" s="421">
        <f t="shared" si="3"/>
        <v>0</v>
      </c>
      <c r="O27" s="419">
        <f t="shared" si="4"/>
        <v>0</v>
      </c>
      <c r="P27" s="419" t="e">
        <f>IF(J27&lt;=#REF!,O27,0)</f>
        <v>#REF!</v>
      </c>
      <c r="Q27" s="419" t="e">
        <f>IF(#REF!&gt;=J27,K27,0)</f>
        <v>#REF!</v>
      </c>
      <c r="R27" s="419"/>
      <c r="S27" s="420"/>
      <c r="T27" s="422" t="str">
        <f>DEFINITIVO!T40</f>
        <v>ESTRATEGIA GEL - VIGENCIA 2017</v>
      </c>
      <c r="U27" s="420">
        <f t="shared" si="5"/>
        <v>0</v>
      </c>
      <c r="V27" s="423">
        <f t="shared" ca="1" si="6"/>
        <v>1</v>
      </c>
      <c r="W27" s="420" t="str">
        <f t="shared" ca="1" si="1"/>
        <v>EN TERMINO</v>
      </c>
      <c r="X27" s="420" t="str">
        <f t="shared" ca="1" si="2"/>
        <v>EN TERMINO</v>
      </c>
    </row>
    <row r="28" spans="1:24" s="31" customFormat="1" ht="239.25" customHeight="1">
      <c r="A28" s="413">
        <v>18</v>
      </c>
      <c r="B28" s="425" t="s">
        <v>1761</v>
      </c>
      <c r="C28" s="415" t="s">
        <v>1508</v>
      </c>
      <c r="D28" s="415" t="s">
        <v>1649</v>
      </c>
      <c r="E28" s="433" t="s">
        <v>1687</v>
      </c>
      <c r="F28" s="415" t="s">
        <v>1688</v>
      </c>
      <c r="G28" s="434" t="s">
        <v>1689</v>
      </c>
      <c r="H28" s="417">
        <v>3</v>
      </c>
      <c r="I28" s="418">
        <f>DEFINITIVO!I41</f>
        <v>43302</v>
      </c>
      <c r="J28" s="418">
        <f>DEFINITIVO!J41</f>
        <v>43666</v>
      </c>
      <c r="K28" s="419">
        <f t="shared" si="0"/>
        <v>52</v>
      </c>
      <c r="L28" s="428" t="s">
        <v>1690</v>
      </c>
      <c r="M28" s="420">
        <f>DEFINITIVO!M41</f>
        <v>0</v>
      </c>
      <c r="N28" s="421">
        <f t="shared" si="3"/>
        <v>0</v>
      </c>
      <c r="O28" s="419">
        <f t="shared" si="4"/>
        <v>0</v>
      </c>
      <c r="P28" s="419" t="e">
        <f>IF(J28&lt;=#REF!,O28,0)</f>
        <v>#REF!</v>
      </c>
      <c r="Q28" s="419" t="e">
        <f>IF(#REF!&gt;=J28,K28,0)</f>
        <v>#REF!</v>
      </c>
      <c r="R28" s="419"/>
      <c r="S28" s="420"/>
      <c r="T28" s="422" t="str">
        <f>DEFINITIVO!T41</f>
        <v>ESTRATEGIA GEL - VIGENCIA 2017</v>
      </c>
      <c r="U28" s="420">
        <f t="shared" si="5"/>
        <v>0</v>
      </c>
      <c r="V28" s="423">
        <f t="shared" ca="1" si="6"/>
        <v>1</v>
      </c>
      <c r="W28" s="420" t="str">
        <f t="shared" ca="1" si="1"/>
        <v>EN TERMINO</v>
      </c>
      <c r="X28" s="420" t="str">
        <f t="shared" ca="1" si="2"/>
        <v>EN TERMINO</v>
      </c>
    </row>
    <row r="29" spans="1:24" s="31" customFormat="1" ht="301.5" customHeight="1">
      <c r="A29" s="413">
        <v>19</v>
      </c>
      <c r="B29" s="425" t="s">
        <v>1762</v>
      </c>
      <c r="C29" s="415" t="s">
        <v>1678</v>
      </c>
      <c r="D29" s="415" t="s">
        <v>1649</v>
      </c>
      <c r="E29" s="416" t="s">
        <v>1691</v>
      </c>
      <c r="F29" s="415" t="s">
        <v>1692</v>
      </c>
      <c r="G29" s="415" t="s">
        <v>1652</v>
      </c>
      <c r="H29" s="417">
        <v>5</v>
      </c>
      <c r="I29" s="418">
        <f>DEFINITIVO!I42</f>
        <v>43302</v>
      </c>
      <c r="J29" s="418">
        <f>DEFINITIVO!J42</f>
        <v>43666</v>
      </c>
      <c r="K29" s="419">
        <f t="shared" si="0"/>
        <v>52</v>
      </c>
      <c r="L29" s="420" t="s">
        <v>1660</v>
      </c>
      <c r="M29" s="420">
        <f>DEFINITIVO!M42</f>
        <v>0</v>
      </c>
      <c r="N29" s="421">
        <f t="shared" si="3"/>
        <v>0</v>
      </c>
      <c r="O29" s="419">
        <f t="shared" si="4"/>
        <v>0</v>
      </c>
      <c r="P29" s="419" t="e">
        <f>IF(J29&lt;=#REF!,O29,0)</f>
        <v>#REF!</v>
      </c>
      <c r="Q29" s="419" t="e">
        <f>IF(#REF!&gt;=J29,K29,0)</f>
        <v>#REF!</v>
      </c>
      <c r="R29" s="419"/>
      <c r="S29" s="420"/>
      <c r="T29" s="422" t="str">
        <f>DEFINITIVO!T42</f>
        <v>ESTRATEGIA GEL - VIGENCIA 2017</v>
      </c>
      <c r="U29" s="420">
        <f t="shared" si="5"/>
        <v>0</v>
      </c>
      <c r="V29" s="423">
        <f t="shared" ca="1" si="6"/>
        <v>1</v>
      </c>
      <c r="W29" s="420" t="str">
        <f t="shared" ca="1" si="1"/>
        <v>EN TERMINO</v>
      </c>
      <c r="X29" s="420" t="str">
        <f t="shared" ca="1" si="2"/>
        <v>EN TERMINO</v>
      </c>
    </row>
    <row r="30" spans="1:24" s="31" customFormat="1" ht="283.5" customHeight="1">
      <c r="A30" s="424">
        <v>20</v>
      </c>
      <c r="B30" s="425" t="s">
        <v>1763</v>
      </c>
      <c r="C30" s="415" t="s">
        <v>1508</v>
      </c>
      <c r="D30" s="415" t="s">
        <v>1649</v>
      </c>
      <c r="E30" s="433" t="s">
        <v>1693</v>
      </c>
      <c r="F30" s="415" t="s">
        <v>1694</v>
      </c>
      <c r="G30" s="434" t="s">
        <v>1689</v>
      </c>
      <c r="H30" s="417">
        <v>3</v>
      </c>
      <c r="I30" s="418">
        <f>DEFINITIVO!I43</f>
        <v>43302</v>
      </c>
      <c r="J30" s="418">
        <f>DEFINITIVO!J43</f>
        <v>43666</v>
      </c>
      <c r="K30" s="419">
        <f t="shared" si="0"/>
        <v>52</v>
      </c>
      <c r="L30" s="428" t="s">
        <v>1658</v>
      </c>
      <c r="M30" s="420">
        <f>DEFINITIVO!M43</f>
        <v>0</v>
      </c>
      <c r="N30" s="421">
        <f t="shared" si="3"/>
        <v>0</v>
      </c>
      <c r="O30" s="419">
        <f t="shared" si="4"/>
        <v>0</v>
      </c>
      <c r="P30" s="419" t="e">
        <f>IF(J30&lt;=#REF!,O30,0)</f>
        <v>#REF!</v>
      </c>
      <c r="Q30" s="419" t="e">
        <f>IF(#REF!&gt;=J30,K30,0)</f>
        <v>#REF!</v>
      </c>
      <c r="R30" s="419"/>
      <c r="S30" s="420"/>
      <c r="T30" s="422" t="str">
        <f>DEFINITIVO!T43</f>
        <v>ESTRATEGIA GEL - VIGENCIA 2017</v>
      </c>
      <c r="U30" s="420">
        <f t="shared" si="5"/>
        <v>0</v>
      </c>
      <c r="V30" s="423">
        <f t="shared" ca="1" si="6"/>
        <v>1</v>
      </c>
      <c r="W30" s="420" t="str">
        <f t="shared" ca="1" si="1"/>
        <v>EN TERMINO</v>
      </c>
      <c r="X30" s="420" t="str">
        <f t="shared" ca="1" si="2"/>
        <v>EN TERMINO</v>
      </c>
    </row>
    <row r="31" spans="1:24" s="31" customFormat="1" ht="282" customHeight="1">
      <c r="A31" s="413">
        <v>21</v>
      </c>
      <c r="B31" s="425" t="s">
        <v>1764</v>
      </c>
      <c r="C31" s="415" t="s">
        <v>1678</v>
      </c>
      <c r="D31" s="415" t="s">
        <v>1649</v>
      </c>
      <c r="E31" s="416" t="s">
        <v>1691</v>
      </c>
      <c r="F31" s="415" t="s">
        <v>1695</v>
      </c>
      <c r="G31" s="415" t="s">
        <v>1652</v>
      </c>
      <c r="H31" s="417">
        <v>1</v>
      </c>
      <c r="I31" s="418">
        <f>DEFINITIVO!I44</f>
        <v>43302</v>
      </c>
      <c r="J31" s="418">
        <f>DEFINITIVO!J44</f>
        <v>43666</v>
      </c>
      <c r="K31" s="419">
        <f t="shared" si="0"/>
        <v>52</v>
      </c>
      <c r="L31" s="420" t="s">
        <v>1683</v>
      </c>
      <c r="M31" s="420">
        <f>DEFINITIVO!M44</f>
        <v>0</v>
      </c>
      <c r="N31" s="421">
        <f t="shared" si="3"/>
        <v>0</v>
      </c>
      <c r="O31" s="419">
        <f t="shared" si="4"/>
        <v>0</v>
      </c>
      <c r="P31" s="419" t="e">
        <f>IF(J31&lt;=#REF!,O31,0)</f>
        <v>#REF!</v>
      </c>
      <c r="Q31" s="419" t="e">
        <f>IF(#REF!&gt;=J31,K31,0)</f>
        <v>#REF!</v>
      </c>
      <c r="R31" s="419"/>
      <c r="S31" s="420"/>
      <c r="T31" s="422" t="str">
        <f>DEFINITIVO!T44</f>
        <v>ESTRATEGIA GEL - VIGENCIA 2017</v>
      </c>
      <c r="U31" s="420">
        <f t="shared" si="5"/>
        <v>0</v>
      </c>
      <c r="V31" s="423">
        <f t="shared" ca="1" si="6"/>
        <v>1</v>
      </c>
      <c r="W31" s="420" t="str">
        <f t="shared" ca="1" si="1"/>
        <v>EN TERMINO</v>
      </c>
      <c r="X31" s="420" t="str">
        <f t="shared" ca="1" si="2"/>
        <v>EN TERMINO</v>
      </c>
    </row>
    <row r="32" spans="1:24" s="31" customFormat="1" ht="276.75" customHeight="1">
      <c r="A32" s="413">
        <v>22</v>
      </c>
      <c r="B32" s="430" t="s">
        <v>1765</v>
      </c>
      <c r="C32" s="415" t="s">
        <v>1678</v>
      </c>
      <c r="D32" s="415" t="s">
        <v>1649</v>
      </c>
      <c r="E32" s="416" t="s">
        <v>1675</v>
      </c>
      <c r="F32" s="415" t="s">
        <v>1734</v>
      </c>
      <c r="G32" s="415" t="s">
        <v>1652</v>
      </c>
      <c r="H32" s="417">
        <v>3</v>
      </c>
      <c r="I32" s="418">
        <f>DEFINITIVO!I45</f>
        <v>43333</v>
      </c>
      <c r="J32" s="418">
        <f>DEFINITIVO!J45</f>
        <v>43666</v>
      </c>
      <c r="K32" s="419">
        <f t="shared" si="0"/>
        <v>47.571428571428569</v>
      </c>
      <c r="L32" s="420" t="s">
        <v>1683</v>
      </c>
      <c r="M32" s="420">
        <f>DEFINITIVO!M45</f>
        <v>0</v>
      </c>
      <c r="N32" s="421">
        <f t="shared" si="3"/>
        <v>0</v>
      </c>
      <c r="O32" s="419">
        <f t="shared" si="4"/>
        <v>0</v>
      </c>
      <c r="P32" s="419" t="e">
        <f>IF(J32&lt;=#REF!,O32,0)</f>
        <v>#REF!</v>
      </c>
      <c r="Q32" s="419" t="e">
        <f>IF(#REF!&gt;=J32,K32,0)</f>
        <v>#REF!</v>
      </c>
      <c r="R32" s="419"/>
      <c r="S32" s="420"/>
      <c r="T32" s="422" t="str">
        <f>DEFINITIVO!T45</f>
        <v>ESTRATEGIA GEL - VIGENCIA 2017</v>
      </c>
      <c r="U32" s="420">
        <f t="shared" si="5"/>
        <v>0</v>
      </c>
      <c r="V32" s="423">
        <f t="shared" ca="1" si="6"/>
        <v>1</v>
      </c>
      <c r="W32" s="420" t="str">
        <f t="shared" ca="1" si="1"/>
        <v>EN TERMINO</v>
      </c>
      <c r="X32" s="420" t="str">
        <f t="shared" ca="1" si="2"/>
        <v>EN TERMINO</v>
      </c>
    </row>
    <row r="33" spans="1:24" s="31" customFormat="1" ht="294.75" customHeight="1">
      <c r="A33" s="413">
        <v>23</v>
      </c>
      <c r="B33" s="425" t="s">
        <v>1766</v>
      </c>
      <c r="C33" s="415" t="s">
        <v>1508</v>
      </c>
      <c r="D33" s="415" t="s">
        <v>1649</v>
      </c>
      <c r="E33" s="416" t="s">
        <v>1691</v>
      </c>
      <c r="F33" s="415" t="s">
        <v>1767</v>
      </c>
      <c r="G33" s="415" t="s">
        <v>1652</v>
      </c>
      <c r="H33" s="417">
        <v>3</v>
      </c>
      <c r="I33" s="418">
        <f>DEFINITIVO!I46</f>
        <v>43302</v>
      </c>
      <c r="J33" s="418">
        <f>DEFINITIVO!J46</f>
        <v>43666</v>
      </c>
      <c r="K33" s="419">
        <f t="shared" si="0"/>
        <v>52</v>
      </c>
      <c r="L33" s="420" t="s">
        <v>1696</v>
      </c>
      <c r="M33" s="420">
        <f>DEFINITIVO!M46</f>
        <v>0</v>
      </c>
      <c r="N33" s="421">
        <f t="shared" si="3"/>
        <v>0</v>
      </c>
      <c r="O33" s="419">
        <f t="shared" si="4"/>
        <v>0</v>
      </c>
      <c r="P33" s="419" t="e">
        <f>IF(J33&lt;=#REF!,O33,0)</f>
        <v>#REF!</v>
      </c>
      <c r="Q33" s="419" t="e">
        <f>IF(#REF!&gt;=J33,K33,0)</f>
        <v>#REF!</v>
      </c>
      <c r="R33" s="419"/>
      <c r="S33" s="420"/>
      <c r="T33" s="422" t="str">
        <f>DEFINITIVO!T46</f>
        <v>ESTRATEGIA GEL - VIGENCIA 2017</v>
      </c>
      <c r="U33" s="420">
        <f t="shared" si="5"/>
        <v>0</v>
      </c>
      <c r="V33" s="423">
        <f t="shared" ca="1" si="6"/>
        <v>1</v>
      </c>
      <c r="W33" s="420" t="str">
        <f t="shared" ca="1" si="1"/>
        <v>EN TERMINO</v>
      </c>
      <c r="X33" s="420" t="str">
        <f t="shared" ca="1" si="2"/>
        <v>EN TERMINO</v>
      </c>
    </row>
    <row r="34" spans="1:24" s="31" customFormat="1" ht="317.25" customHeight="1">
      <c r="A34" s="413">
        <v>24</v>
      </c>
      <c r="B34" s="430" t="s">
        <v>1768</v>
      </c>
      <c r="C34" s="415" t="s">
        <v>1678</v>
      </c>
      <c r="D34" s="415" t="s">
        <v>1649</v>
      </c>
      <c r="E34" s="416" t="s">
        <v>1697</v>
      </c>
      <c r="F34" s="415" t="s">
        <v>1698</v>
      </c>
      <c r="G34" s="415" t="s">
        <v>1652</v>
      </c>
      <c r="H34" s="417">
        <v>1</v>
      </c>
      <c r="I34" s="418">
        <f>DEFINITIVO!I47</f>
        <v>43302</v>
      </c>
      <c r="J34" s="418">
        <f>DEFINITIVO!J47</f>
        <v>43666</v>
      </c>
      <c r="K34" s="419">
        <f t="shared" si="0"/>
        <v>52</v>
      </c>
      <c r="L34" s="420" t="s">
        <v>1696</v>
      </c>
      <c r="M34" s="420">
        <f>DEFINITIVO!M47</f>
        <v>0</v>
      </c>
      <c r="N34" s="421">
        <f t="shared" si="3"/>
        <v>0</v>
      </c>
      <c r="O34" s="419">
        <f t="shared" si="4"/>
        <v>0</v>
      </c>
      <c r="P34" s="419" t="e">
        <f>IF(J34&lt;=#REF!,O34,0)</f>
        <v>#REF!</v>
      </c>
      <c r="Q34" s="419" t="e">
        <f>IF(#REF!&gt;=J34,K34,0)</f>
        <v>#REF!</v>
      </c>
      <c r="R34" s="419"/>
      <c r="S34" s="420"/>
      <c r="T34" s="422" t="str">
        <f>DEFINITIVO!T47</f>
        <v>ESTRATEGIA GEL - VIGENCIA 2017</v>
      </c>
      <c r="U34" s="420">
        <f t="shared" si="5"/>
        <v>0</v>
      </c>
      <c r="V34" s="423">
        <f t="shared" ca="1" si="6"/>
        <v>1</v>
      </c>
      <c r="W34" s="420" t="str">
        <f t="shared" ca="1" si="1"/>
        <v>EN TERMINO</v>
      </c>
      <c r="X34" s="420" t="str">
        <f t="shared" ca="1" si="2"/>
        <v>EN TERMINO</v>
      </c>
    </row>
    <row r="35" spans="1:24" s="31" customFormat="1" ht="222" customHeight="1">
      <c r="A35" s="413">
        <v>25</v>
      </c>
      <c r="B35" s="425" t="s">
        <v>1769</v>
      </c>
      <c r="C35" s="415" t="s">
        <v>1678</v>
      </c>
      <c r="D35" s="415" t="s">
        <v>1649</v>
      </c>
      <c r="E35" s="416" t="s">
        <v>1691</v>
      </c>
      <c r="F35" s="432" t="s">
        <v>1699</v>
      </c>
      <c r="G35" s="415" t="s">
        <v>1652</v>
      </c>
      <c r="H35" s="417">
        <v>1</v>
      </c>
      <c r="I35" s="418">
        <f>DEFINITIVO!I48</f>
        <v>43302</v>
      </c>
      <c r="J35" s="418">
        <f>DEFINITIVO!J48</f>
        <v>43666</v>
      </c>
      <c r="K35" s="419">
        <f t="shared" si="0"/>
        <v>52</v>
      </c>
      <c r="L35" s="420" t="s">
        <v>1700</v>
      </c>
      <c r="M35" s="420">
        <f>DEFINITIVO!M48</f>
        <v>0</v>
      </c>
      <c r="N35" s="421">
        <f t="shared" si="3"/>
        <v>0</v>
      </c>
      <c r="O35" s="419">
        <f t="shared" si="4"/>
        <v>0</v>
      </c>
      <c r="P35" s="419" t="e">
        <f>IF(J35&lt;=#REF!,O35,0)</f>
        <v>#REF!</v>
      </c>
      <c r="Q35" s="419" t="e">
        <f>IF(#REF!&gt;=J35,K35,0)</f>
        <v>#REF!</v>
      </c>
      <c r="R35" s="419"/>
      <c r="S35" s="420"/>
      <c r="T35" s="422" t="str">
        <f>DEFINITIVO!T48</f>
        <v>ESTRATEGIA GEL - VIGENCIA 2017</v>
      </c>
      <c r="U35" s="420">
        <f t="shared" si="5"/>
        <v>0</v>
      </c>
      <c r="V35" s="423">
        <f t="shared" ca="1" si="6"/>
        <v>1</v>
      </c>
      <c r="W35" s="420" t="str">
        <f t="shared" ca="1" si="1"/>
        <v>EN TERMINO</v>
      </c>
      <c r="X35" s="420" t="str">
        <f t="shared" ca="1" si="2"/>
        <v>EN TERMINO</v>
      </c>
    </row>
    <row r="36" spans="1:24" s="31" customFormat="1" ht="385.5" customHeight="1">
      <c r="A36" s="413">
        <v>26</v>
      </c>
      <c r="B36" s="425" t="s">
        <v>1770</v>
      </c>
      <c r="C36" s="415" t="s">
        <v>1508</v>
      </c>
      <c r="D36" s="415" t="s">
        <v>1701</v>
      </c>
      <c r="E36" s="416" t="s">
        <v>1702</v>
      </c>
      <c r="F36" s="415" t="s">
        <v>1703</v>
      </c>
      <c r="G36" s="415" t="s">
        <v>1652</v>
      </c>
      <c r="H36" s="417">
        <v>1</v>
      </c>
      <c r="I36" s="418">
        <f>DEFINITIVO!I49</f>
        <v>43313</v>
      </c>
      <c r="J36" s="418">
        <f>DEFINITIVO!J49</f>
        <v>43646</v>
      </c>
      <c r="K36" s="419">
        <f t="shared" si="0"/>
        <v>47.571428571428569</v>
      </c>
      <c r="L36" s="420" t="s">
        <v>1704</v>
      </c>
      <c r="M36" s="420">
        <f>DEFINITIVO!M49</f>
        <v>0</v>
      </c>
      <c r="N36" s="421">
        <f t="shared" si="3"/>
        <v>0</v>
      </c>
      <c r="O36" s="419">
        <f t="shared" si="4"/>
        <v>0</v>
      </c>
      <c r="P36" s="419" t="e">
        <f>IF(J36&lt;=#REF!,O36,0)</f>
        <v>#REF!</v>
      </c>
      <c r="Q36" s="419" t="e">
        <f>IF(#REF!&gt;=J36,K36,0)</f>
        <v>#REF!</v>
      </c>
      <c r="R36" s="419"/>
      <c r="S36" s="420"/>
      <c r="T36" s="422" t="str">
        <f>DEFINITIVO!T49</f>
        <v xml:space="preserve">ESTRATEGIA GEL - VIGENCIA 2017
20181217 Rad 20183000198623
Se requiere ampliar el plazo de cumplimiento de la actividad, toda vez que actualmente el aplicativo para los informes de ejecución y pago de cuentas requiere un proceso de sincronización con el SISCO, que actualmente se encuentra en proceso. La gestión de coordinación entre el grupo de tecnologías de la información y el Grupo de Contratos, así como el ambiente de pruebas, prueba piloto y salida en producción, demenda un plazo adicional.
Se implementara  un aplicativo en el Ministerio de Transporte que realizará el  seguimiento de los contratistas en cuanto a sus cuentas de cobro, reporte de sus actividades mensuales y las evidencias a cada una de estas actividades, permitiendo asi al supervisor tener un  control a la ejecución y cumplimiento de los objetos o actividades contractuales. gestionando el conocimiento (evidencias a sus actividades), dicho aplicativo ya  ha sido implementado en otras entidades del estado y ha ayudado a la gestion de seguimiento contractual.  Este desarrollo ayuda tambien a la eficiencia administrativa y la estrategia de Cero Papel. </v>
      </c>
      <c r="U36" s="420">
        <f t="shared" si="5"/>
        <v>0</v>
      </c>
      <c r="V36" s="423">
        <f t="shared" ca="1" si="6"/>
        <v>1</v>
      </c>
      <c r="W36" s="420" t="str">
        <f t="shared" ca="1" si="1"/>
        <v>EN TERMINO</v>
      </c>
      <c r="X36" s="420" t="str">
        <f t="shared" ca="1" si="2"/>
        <v>EN TERMINO</v>
      </c>
    </row>
    <row r="37" spans="1:24">
      <c r="A37" s="68" t="s">
        <v>694</v>
      </c>
      <c r="B37" s="68"/>
      <c r="C37" s="69"/>
      <c r="D37" s="68"/>
      <c r="E37" s="68"/>
      <c r="F37" s="70"/>
      <c r="G37" s="70"/>
      <c r="H37" s="70"/>
      <c r="I37" s="71"/>
      <c r="J37" s="71"/>
      <c r="K37" s="72"/>
      <c r="L37" s="73"/>
      <c r="M37" s="73"/>
      <c r="N37" s="74"/>
      <c r="O37" s="72"/>
      <c r="P37" s="72"/>
      <c r="Q37" s="72"/>
      <c r="R37" s="73"/>
      <c r="S37" s="73"/>
      <c r="T37" s="73"/>
      <c r="U37" s="73"/>
      <c r="V37" s="73"/>
      <c r="W37" s="73"/>
      <c r="X37" s="75"/>
    </row>
    <row r="38" spans="1:24" ht="140.25" customHeight="1">
      <c r="A38" s="133">
        <v>23</v>
      </c>
      <c r="B38" s="130" t="s">
        <v>1234</v>
      </c>
      <c r="C38" s="130" t="s">
        <v>360</v>
      </c>
      <c r="D38" s="130" t="s">
        <v>884</v>
      </c>
      <c r="E38" s="130" t="s">
        <v>726</v>
      </c>
      <c r="F38" s="130" t="s">
        <v>885</v>
      </c>
      <c r="G38" s="129" t="s">
        <v>727</v>
      </c>
      <c r="H38" s="129">
        <v>2</v>
      </c>
      <c r="I38" s="120">
        <f>DEFINITIVO!I166</f>
        <v>42993</v>
      </c>
      <c r="J38" s="120">
        <f>DEFINITIVO!J166</f>
        <v>43038</v>
      </c>
      <c r="K38" s="78">
        <f t="shared" ref="K38:K43" si="7">(+J38-I38)/7</f>
        <v>6.4285714285714288</v>
      </c>
      <c r="L38" s="129" t="s">
        <v>728</v>
      </c>
      <c r="M38" s="131">
        <f>DEFINITIVO!M166</f>
        <v>2</v>
      </c>
      <c r="N38" s="79">
        <f t="shared" ref="N38:N47" si="8">IF(M38/H38&gt;1,1,+M38/H38)</f>
        <v>1</v>
      </c>
      <c r="O38" s="78">
        <f t="shared" ref="O38:O47" si="9">+K38*N38</f>
        <v>6.4285714285714288</v>
      </c>
      <c r="P38" s="78">
        <f t="shared" ref="P38:P47" ca="1" si="10">IF(J38&lt;=$R$7,O38,0)</f>
        <v>6.4285714285714288</v>
      </c>
      <c r="Q38" s="78">
        <f t="shared" ref="Q38:Q47" ca="1" si="11">IF($R$7&gt;=J38,K38,0)</f>
        <v>6.4285714285714288</v>
      </c>
      <c r="R38" s="78"/>
      <c r="S38" s="131"/>
      <c r="T38" s="82" t="str">
        <f>DEFINITIVO!T166</f>
        <v>PLAN VIGENCIA 2016
Se cuenta con el Certificado de Registro de Soporte Lógico - software d ela Dirección Nacional de Derechos de Autor, registrado el 29/08/2017 en el Libro 13, Tomo 62 y Partida 467 y se evidencia el Comprobante de Ingreso de Elementos al Grupo de Inventarios y Suministros No. 66593 del 5/10/2017.</v>
      </c>
      <c r="U38" s="131">
        <f t="shared" ref="U38:U47" si="12">IF(N38=100%,2,0)</f>
        <v>2</v>
      </c>
      <c r="V38" s="131">
        <f t="shared" ref="V38:V47" ca="1" si="13">IF(J38&lt;$T$2,0,1)</f>
        <v>0</v>
      </c>
      <c r="W38" s="131" t="str">
        <f t="shared" ref="W38:W51" ca="1" si="14">IF(U38+V38&gt;1,"CUMPLIDA",IF(V38=1,"EN TERMINO","VENCIDA"))</f>
        <v>CUMPLIDA</v>
      </c>
      <c r="X38" s="131" t="str">
        <f ca="1">IF(W38="CUMPLIDA","CUMPLIDA",IF(W38="EN TERMINO","EN TERMINO","VENCIDA"))</f>
        <v>CUMPLIDA</v>
      </c>
    </row>
    <row r="39" spans="1:24" ht="282" customHeight="1">
      <c r="A39" s="906">
        <v>24</v>
      </c>
      <c r="B39" s="859" t="s">
        <v>1235</v>
      </c>
      <c r="C39" s="859" t="s">
        <v>798</v>
      </c>
      <c r="D39" s="859" t="s">
        <v>799</v>
      </c>
      <c r="E39" s="859" t="s">
        <v>886</v>
      </c>
      <c r="F39" s="3" t="s">
        <v>887</v>
      </c>
      <c r="G39" s="4" t="s">
        <v>576</v>
      </c>
      <c r="H39" s="4">
        <v>6</v>
      </c>
      <c r="I39" s="120">
        <f>DEFINITIVO!I167</f>
        <v>43003</v>
      </c>
      <c r="J39" s="120">
        <f>DEFINITIVO!J167</f>
        <v>43099</v>
      </c>
      <c r="K39" s="78">
        <f t="shared" si="7"/>
        <v>13.714285714285714</v>
      </c>
      <c r="L39" s="121" t="s">
        <v>806</v>
      </c>
      <c r="M39" s="164">
        <f>DEFINITIVO!M167</f>
        <v>6</v>
      </c>
      <c r="N39" s="79">
        <f t="shared" si="8"/>
        <v>1</v>
      </c>
      <c r="O39" s="78">
        <f t="shared" si="9"/>
        <v>13.714285714285714</v>
      </c>
      <c r="P39" s="78">
        <f t="shared" ca="1" si="10"/>
        <v>13.714285714285714</v>
      </c>
      <c r="Q39" s="78">
        <f t="shared" ca="1" si="11"/>
        <v>13.714285714285714</v>
      </c>
      <c r="R39" s="78"/>
      <c r="S39" s="131"/>
      <c r="T39" s="82" t="str">
        <f>DEFINITIVO!T167</f>
        <v>PLAN VIGENCIA 2016
Se actualiza de acuerdo al correo electrónico del  29 de diciembre de 2017. 6
 mesas de trabajo con las dependencias de MT y MINTIC ue se realizaron en las fechas 8 de septiembre, 10, 20, 27 de octubre, 7, 17 de noviembre y 1 de diciembre de 2017 con el acompañamiento de CINTEL en representación de MINTIC, con delegados del Ministerio y  las entidades adscritas al Sector .</v>
      </c>
      <c r="U39" s="131">
        <f t="shared" si="12"/>
        <v>2</v>
      </c>
      <c r="V39" s="131">
        <f t="shared" ca="1" si="13"/>
        <v>0</v>
      </c>
      <c r="W39" s="131" t="str">
        <f t="shared" ca="1" si="14"/>
        <v>CUMPLIDA</v>
      </c>
      <c r="X39" s="881" t="str">
        <f ca="1">IF(W39&amp;W40&amp;W41="CUMPLIDA","CUMPLIDA",IF(OR(W39="VENCIDA",W40="VENCIDA",W41="VENCIDA"),"VENCIDA",IF(U39+U40+U41=6,"CUMPLIDA","EN TERMINO")))</f>
        <v>CUMPLIDA</v>
      </c>
    </row>
    <row r="40" spans="1:24" ht="228" customHeight="1">
      <c r="A40" s="907"/>
      <c r="B40" s="860"/>
      <c r="C40" s="860"/>
      <c r="D40" s="860"/>
      <c r="E40" s="860"/>
      <c r="F40" s="3" t="s">
        <v>888</v>
      </c>
      <c r="G40" s="4" t="s">
        <v>889</v>
      </c>
      <c r="H40" s="4">
        <v>1</v>
      </c>
      <c r="I40" s="120">
        <f>DEFINITIVO!I168</f>
        <v>43003</v>
      </c>
      <c r="J40" s="120">
        <f>DEFINITIVO!J168</f>
        <v>43099</v>
      </c>
      <c r="K40" s="78">
        <f t="shared" si="7"/>
        <v>13.714285714285714</v>
      </c>
      <c r="L40" s="121" t="s">
        <v>1091</v>
      </c>
      <c r="M40" s="164">
        <f>DEFINITIVO!M168</f>
        <v>1</v>
      </c>
      <c r="N40" s="79">
        <f t="shared" si="8"/>
        <v>1</v>
      </c>
      <c r="O40" s="78">
        <f t="shared" si="9"/>
        <v>13.714285714285714</v>
      </c>
      <c r="P40" s="78">
        <f t="shared" ca="1" si="10"/>
        <v>13.714285714285714</v>
      </c>
      <c r="Q40" s="78">
        <f t="shared" ca="1" si="11"/>
        <v>13.714285714285714</v>
      </c>
      <c r="R40" s="78"/>
      <c r="S40" s="131"/>
      <c r="T40" s="82" t="str">
        <f>DEFINITIVO!T168</f>
        <v>PLAN VIGENCIA 2016
1  Pliego para la consultoria de la Arquitectura Empresarial.  Se actualiza de acuerdo al correo electrónico del  29 de diciembre de 2017. Se elaboraron los documentos de estudios previo, análisis del sector, plliego de condiciones y se anexaron 3 cotizaciones</v>
      </c>
      <c r="U40" s="131">
        <f t="shared" si="12"/>
        <v>2</v>
      </c>
      <c r="V40" s="131">
        <f t="shared" ca="1" si="13"/>
        <v>0</v>
      </c>
      <c r="W40" s="131" t="str">
        <f t="shared" ca="1" si="14"/>
        <v>CUMPLIDA</v>
      </c>
      <c r="X40" s="881"/>
    </row>
    <row r="41" spans="1:24" ht="282.75" customHeight="1">
      <c r="A41" s="908"/>
      <c r="B41" s="861"/>
      <c r="C41" s="861"/>
      <c r="D41" s="861"/>
      <c r="E41" s="861"/>
      <c r="F41" s="122" t="s">
        <v>800</v>
      </c>
      <c r="G41" s="121" t="s">
        <v>801</v>
      </c>
      <c r="H41" s="4">
        <v>1</v>
      </c>
      <c r="I41" s="120">
        <f>DEFINITIVO!I169</f>
        <v>43003</v>
      </c>
      <c r="J41" s="120">
        <f>DEFINITIVO!J169</f>
        <v>43099</v>
      </c>
      <c r="K41" s="78">
        <f t="shared" si="7"/>
        <v>13.714285714285714</v>
      </c>
      <c r="L41" s="121" t="s">
        <v>1092</v>
      </c>
      <c r="M41" s="164">
        <f>DEFINITIVO!M169</f>
        <v>1</v>
      </c>
      <c r="N41" s="79">
        <f t="shared" si="8"/>
        <v>1</v>
      </c>
      <c r="O41" s="78">
        <f t="shared" si="9"/>
        <v>13.714285714285714</v>
      </c>
      <c r="P41" s="78">
        <f t="shared" ca="1" si="10"/>
        <v>13.714285714285714</v>
      </c>
      <c r="Q41" s="78">
        <f t="shared" ca="1" si="11"/>
        <v>13.714285714285714</v>
      </c>
      <c r="R41" s="78"/>
      <c r="S41" s="131"/>
      <c r="T41" s="82" t="str">
        <f>DEFINITIVO!T169</f>
        <v>PLAN VIGENCIA 2016
Se tiene "Informe de Diagnóstico de Tecnologias de la Información" remitido a la Oficina Asesora de Planeación mediante Memorando No. 20174020225583 del 29 de Diciembre por el Asesor Técnico de ITS.</v>
      </c>
      <c r="U41" s="131">
        <f t="shared" si="12"/>
        <v>2</v>
      </c>
      <c r="V41" s="131">
        <f t="shared" ca="1" si="13"/>
        <v>0</v>
      </c>
      <c r="W41" s="131" t="str">
        <f t="shared" ca="1" si="14"/>
        <v>CUMPLIDA</v>
      </c>
      <c r="X41" s="881"/>
    </row>
    <row r="42" spans="1:24" ht="108" customHeight="1">
      <c r="A42" s="906">
        <v>25</v>
      </c>
      <c r="B42" s="859" t="s">
        <v>1236</v>
      </c>
      <c r="C42" s="859" t="s">
        <v>699</v>
      </c>
      <c r="D42" s="859" t="s">
        <v>700</v>
      </c>
      <c r="E42" s="859" t="s">
        <v>1122</v>
      </c>
      <c r="F42" s="859" t="s">
        <v>802</v>
      </c>
      <c r="G42" s="121" t="s">
        <v>803</v>
      </c>
      <c r="H42" s="4">
        <v>1</v>
      </c>
      <c r="I42" s="120">
        <f>DEFINITIVO!I170</f>
        <v>43003</v>
      </c>
      <c r="J42" s="120">
        <f>DEFINITIVO!J170</f>
        <v>43099</v>
      </c>
      <c r="K42" s="78">
        <f t="shared" si="7"/>
        <v>13.714285714285714</v>
      </c>
      <c r="L42" s="121" t="s">
        <v>806</v>
      </c>
      <c r="M42" s="164">
        <f>DEFINITIVO!M170</f>
        <v>1</v>
      </c>
      <c r="N42" s="79">
        <f t="shared" si="8"/>
        <v>1</v>
      </c>
      <c r="O42" s="78">
        <f t="shared" si="9"/>
        <v>13.714285714285714</v>
      </c>
      <c r="P42" s="78">
        <f t="shared" ca="1" si="10"/>
        <v>13.714285714285714</v>
      </c>
      <c r="Q42" s="78">
        <f t="shared" ca="1" si="11"/>
        <v>13.714285714285714</v>
      </c>
      <c r="R42" s="78"/>
      <c r="S42" s="131"/>
      <c r="T42" s="82" t="str">
        <f>DEFINITIVO!T170</f>
        <v>PLAN VIGENCIA 2016
Documento de Nombramiento. Mediante Memorando No. 20171200377751 del 14 de septiembre de 2017 se informo a MINTIC la designación del CIO del Ministerio.</v>
      </c>
      <c r="U42" s="131">
        <f t="shared" si="12"/>
        <v>2</v>
      </c>
      <c r="V42" s="131">
        <f t="shared" ca="1" si="13"/>
        <v>0</v>
      </c>
      <c r="W42" s="131" t="str">
        <f t="shared" ca="1" si="14"/>
        <v>CUMPLIDA</v>
      </c>
      <c r="X42" s="881" t="str">
        <f ca="1">IF(W42&amp;W43&amp;W44="CUMPLIDA","CUMPLIDA",IF(OR(W42="VENCIDA",W43="VENCIDA",W44="VENCIDA"),"VENCIDA",IF(U42+U43+U44=6,"CUMPLIDA","EN TERMINO")))</f>
        <v>CUMPLIDA</v>
      </c>
    </row>
    <row r="43" spans="1:24" ht="135" customHeight="1">
      <c r="A43" s="907"/>
      <c r="B43" s="860"/>
      <c r="C43" s="860"/>
      <c r="D43" s="860"/>
      <c r="E43" s="860"/>
      <c r="F43" s="860"/>
      <c r="G43" s="121" t="s">
        <v>804</v>
      </c>
      <c r="H43" s="4">
        <v>1</v>
      </c>
      <c r="I43" s="120">
        <f>DEFINITIVO!I171</f>
        <v>43003</v>
      </c>
      <c r="J43" s="120">
        <f>DEFINITIVO!J171</f>
        <v>43099</v>
      </c>
      <c r="K43" s="78">
        <f t="shared" si="7"/>
        <v>13.714285714285714</v>
      </c>
      <c r="L43" s="121" t="s">
        <v>701</v>
      </c>
      <c r="M43" s="164">
        <f>DEFINITIVO!M171</f>
        <v>1</v>
      </c>
      <c r="N43" s="79">
        <f t="shared" si="8"/>
        <v>1</v>
      </c>
      <c r="O43" s="78">
        <f t="shared" si="9"/>
        <v>13.714285714285714</v>
      </c>
      <c r="P43" s="78">
        <f t="shared" ca="1" si="10"/>
        <v>13.714285714285714</v>
      </c>
      <c r="Q43" s="78">
        <f t="shared" ca="1" si="11"/>
        <v>13.714285714285714</v>
      </c>
      <c r="R43" s="78"/>
      <c r="S43" s="131"/>
      <c r="T43" s="82" t="str">
        <f>DEFINITIVO!T171</f>
        <v>PLAN VIGENCIA 2016
Mediante correo electrónico del 4 de Enero de 2018 MinTIC envió los documentos y productos finales del acompañamiento de arquitectura sectorial.</v>
      </c>
      <c r="U43" s="131">
        <f t="shared" si="12"/>
        <v>2</v>
      </c>
      <c r="V43" s="131">
        <f t="shared" ca="1" si="13"/>
        <v>0</v>
      </c>
      <c r="W43" s="131" t="str">
        <f t="shared" ca="1" si="14"/>
        <v>CUMPLIDA</v>
      </c>
      <c r="X43" s="881"/>
    </row>
    <row r="44" spans="1:24" ht="147.75" customHeight="1">
      <c r="A44" s="908"/>
      <c r="B44" s="861"/>
      <c r="C44" s="861"/>
      <c r="D44" s="861"/>
      <c r="E44" s="861"/>
      <c r="F44" s="861"/>
      <c r="G44" s="121" t="s">
        <v>805</v>
      </c>
      <c r="H44" s="4">
        <v>1</v>
      </c>
      <c r="I44" s="120">
        <f>DEFINITIVO!I172</f>
        <v>43003</v>
      </c>
      <c r="J44" s="120">
        <f>DEFINITIVO!J172</f>
        <v>43099</v>
      </c>
      <c r="K44" s="78">
        <f t="shared" ref="K44:K51" si="15">(+J44-I44)/7</f>
        <v>13.714285714285714</v>
      </c>
      <c r="L44" s="121" t="s">
        <v>1093</v>
      </c>
      <c r="M44" s="164">
        <f>DEFINITIVO!M172</f>
        <v>1</v>
      </c>
      <c r="N44" s="79">
        <f t="shared" si="8"/>
        <v>1</v>
      </c>
      <c r="O44" s="78">
        <f t="shared" si="9"/>
        <v>13.714285714285714</v>
      </c>
      <c r="P44" s="78">
        <f t="shared" ca="1" si="10"/>
        <v>13.714285714285714</v>
      </c>
      <c r="Q44" s="78">
        <f t="shared" ca="1" si="11"/>
        <v>13.714285714285714</v>
      </c>
      <c r="R44" s="78"/>
      <c r="S44" s="131"/>
      <c r="T44" s="82" t="str">
        <f>DEFINITIVO!T172</f>
        <v xml:space="preserve">PLAN VIGENCIA 2016
El Ministerio adelanto el proceso  SGSI- CM-257- del 2017 donde se incluía las funciones de un oficial de seguridad; dado quelos proponontes incurrieron en errores en la presentación de la propuesta económica el proceso se declaró desierto, sin el tiempo necesario para iniciar un nuevo proceso,  ante lo cual, se asignó talento humano mediante el contrato 748 de 2017 del Ministerio de Transporte quien definió un plan de acción a ejecutar por partre del Ministerio de Transporte. </v>
      </c>
      <c r="U44" s="131">
        <f t="shared" si="12"/>
        <v>2</v>
      </c>
      <c r="V44" s="131">
        <f t="shared" ca="1" si="13"/>
        <v>0</v>
      </c>
      <c r="W44" s="131" t="str">
        <f t="shared" ca="1" si="14"/>
        <v>CUMPLIDA</v>
      </c>
      <c r="X44" s="881"/>
    </row>
    <row r="45" spans="1:24" ht="196.5" customHeight="1">
      <c r="A45" s="133">
        <v>26</v>
      </c>
      <c r="B45" s="130" t="s">
        <v>1231</v>
      </c>
      <c r="C45" s="130" t="s">
        <v>729</v>
      </c>
      <c r="D45" s="130" t="s">
        <v>730</v>
      </c>
      <c r="E45" s="130" t="s">
        <v>1128</v>
      </c>
      <c r="F45" s="130" t="s">
        <v>891</v>
      </c>
      <c r="G45" s="129" t="s">
        <v>731</v>
      </c>
      <c r="H45" s="129">
        <v>3</v>
      </c>
      <c r="I45" s="120">
        <f>DEFINITIVO!I173</f>
        <v>42993</v>
      </c>
      <c r="J45" s="120">
        <f>DEFINITIVO!J173</f>
        <v>43069</v>
      </c>
      <c r="K45" s="78">
        <f t="shared" si="15"/>
        <v>10.857142857142858</v>
      </c>
      <c r="L45" s="129" t="s">
        <v>728</v>
      </c>
      <c r="M45" s="164">
        <f>DEFINITIVO!M173</f>
        <v>3</v>
      </c>
      <c r="N45" s="79">
        <f t="shared" si="8"/>
        <v>1</v>
      </c>
      <c r="O45" s="78">
        <f t="shared" si="9"/>
        <v>10.857142857142858</v>
      </c>
      <c r="P45" s="78">
        <f t="shared" ca="1" si="10"/>
        <v>10.857142857142858</v>
      </c>
      <c r="Q45" s="78">
        <f t="shared" ca="1" si="11"/>
        <v>10.857142857142858</v>
      </c>
      <c r="R45" s="78"/>
      <c r="S45" s="131"/>
      <c r="T45" s="82" t="str">
        <f>DEFINITIVO!T173</f>
        <v>PLAN VIGENCIA 2016 
Se envío el memorando 20173070091533 del 15/06/2017 al Grupo de Inventarios y Suministros, donde se hace entrega de la documentación para realizar la entrada al almacén del Swich Cord.
Se presenta la entrada al almacén No. 149 con la factura de venta No. 001 del 23/09/2016.
Mediante radicado 20173070201963 del 28 de noviembre se envía comunicación  a contratos</v>
      </c>
      <c r="U45" s="131">
        <f t="shared" si="12"/>
        <v>2</v>
      </c>
      <c r="V45" s="131">
        <f t="shared" ca="1" si="13"/>
        <v>0</v>
      </c>
      <c r="W45" s="131" t="str">
        <f t="shared" ca="1" si="14"/>
        <v>CUMPLIDA</v>
      </c>
      <c r="X45" s="131" t="str">
        <f ca="1">IF(W45="CUMPLIDA","CUMPLIDA",IF(W45="EN TERMINO","EN TERMINO","VENCIDA"))</f>
        <v>CUMPLIDA</v>
      </c>
    </row>
    <row r="46" spans="1:24" ht="150.75" customHeight="1">
      <c r="A46" s="133">
        <v>27</v>
      </c>
      <c r="B46" s="130" t="s">
        <v>1232</v>
      </c>
      <c r="C46" s="130" t="s">
        <v>360</v>
      </c>
      <c r="D46" s="130" t="s">
        <v>732</v>
      </c>
      <c r="E46" s="130" t="s">
        <v>892</v>
      </c>
      <c r="F46" s="130" t="s">
        <v>893</v>
      </c>
      <c r="G46" s="129" t="s">
        <v>731</v>
      </c>
      <c r="H46" s="129">
        <v>2</v>
      </c>
      <c r="I46" s="120">
        <f>DEFINITIVO!I174</f>
        <v>42993</v>
      </c>
      <c r="J46" s="120">
        <f>DEFINITIVO!J174</f>
        <v>43038</v>
      </c>
      <c r="K46" s="78">
        <f t="shared" si="15"/>
        <v>6.4285714285714288</v>
      </c>
      <c r="L46" s="129" t="s">
        <v>728</v>
      </c>
      <c r="M46" s="164">
        <f>DEFINITIVO!M174</f>
        <v>2</v>
      </c>
      <c r="N46" s="79">
        <f t="shared" si="8"/>
        <v>1</v>
      </c>
      <c r="O46" s="78">
        <f t="shared" si="9"/>
        <v>6.4285714285714288</v>
      </c>
      <c r="P46" s="78">
        <f t="shared" ca="1" si="10"/>
        <v>6.4285714285714288</v>
      </c>
      <c r="Q46" s="78">
        <f t="shared" ca="1" si="11"/>
        <v>6.4285714285714288</v>
      </c>
      <c r="R46" s="78"/>
      <c r="S46" s="131"/>
      <c r="T46" s="82" t="str">
        <f>DEFINITIVO!T174</f>
        <v>PLAN VIGENCIA 2016
Se actualizó y se encuentra publicado en DARUMA el Instructivo Backups Versión 002. file:///C:/Users/Yudy.amado/AppData/Local/Microsoft/Windows/INetCache/Content.Outlook/XB2GU87H/INSTRUCTIVO%20BACKUPS%20Ver.%20002%20__%20Rev.%2001%20__%20FV.%202017-07-13.html</v>
      </c>
      <c r="U46" s="131">
        <f t="shared" si="12"/>
        <v>2</v>
      </c>
      <c r="V46" s="131">
        <f t="shared" ca="1" si="13"/>
        <v>0</v>
      </c>
      <c r="W46" s="131" t="str">
        <f t="shared" ca="1" si="14"/>
        <v>CUMPLIDA</v>
      </c>
      <c r="X46" s="131" t="str">
        <f ca="1">IF(W46="CUMPLIDA","CUMPLIDA",IF(W46="EN TERMINO","EN TERMINO","VENCIDA"))</f>
        <v>CUMPLIDA</v>
      </c>
    </row>
    <row r="47" spans="1:24" ht="169.5" customHeight="1">
      <c r="A47" s="945">
        <v>28</v>
      </c>
      <c r="B47" s="870" t="s">
        <v>1233</v>
      </c>
      <c r="C47" s="858" t="s">
        <v>360</v>
      </c>
      <c r="D47" s="858" t="s">
        <v>733</v>
      </c>
      <c r="E47" s="858" t="s">
        <v>734</v>
      </c>
      <c r="F47" s="130" t="s">
        <v>1057</v>
      </c>
      <c r="G47" s="127" t="s">
        <v>731</v>
      </c>
      <c r="H47" s="129">
        <v>2</v>
      </c>
      <c r="I47" s="120">
        <f>DEFINITIVO!I175</f>
        <v>43252</v>
      </c>
      <c r="J47" s="120">
        <f>DEFINITIVO!J175</f>
        <v>43281</v>
      </c>
      <c r="K47" s="78">
        <f t="shared" si="15"/>
        <v>4.1428571428571432</v>
      </c>
      <c r="L47" s="129" t="s">
        <v>735</v>
      </c>
      <c r="M47" s="164">
        <f>DEFINITIVO!M175</f>
        <v>2</v>
      </c>
      <c r="N47" s="79">
        <f t="shared" si="8"/>
        <v>1</v>
      </c>
      <c r="O47" s="78">
        <f t="shared" si="9"/>
        <v>4.1428571428571432</v>
      </c>
      <c r="P47" s="78">
        <f t="shared" ca="1" si="10"/>
        <v>4.1428571428571432</v>
      </c>
      <c r="Q47" s="78">
        <f t="shared" ca="1" si="11"/>
        <v>4.1428571428571432</v>
      </c>
      <c r="R47" s="78"/>
      <c r="S47" s="131"/>
      <c r="T47" s="82" t="str">
        <f>DEFINITIVO!T175</f>
        <v xml:space="preserve">PLAN VIGENCIA 2016
Se realizó un análisis y diseño de una aplicación web que permite una interface de autenticación con el directorio activo, base de datos y aplicación, lo cual conlleva a que se tenga una comunicación oportuna y en forma adecuada de los usuarios que utilizan el sistema SIRENA. </v>
      </c>
      <c r="U47" s="131">
        <f t="shared" si="12"/>
        <v>2</v>
      </c>
      <c r="V47" s="131">
        <f t="shared" ca="1" si="13"/>
        <v>0</v>
      </c>
      <c r="W47" s="131" t="str">
        <f t="shared" ca="1" si="14"/>
        <v>CUMPLIDA</v>
      </c>
      <c r="X47" s="881" t="str">
        <f ca="1">IF(W47&amp;W48&amp;W49&amp;W50&amp;W51="CUMPLIDA","CUMPLIDA",IF(OR(W47="VENCIDA",W48="VENCIDA",W49="VENCIDA",W50="VENCIDA",W51="VENCIDA"),"VENCIDA",IF(U47+U48+U49+U50+U51=10,"CUMPLIDA","EN TERMINO")))</f>
        <v>CUMPLIDA</v>
      </c>
    </row>
    <row r="48" spans="1:24" ht="98.25" customHeight="1">
      <c r="A48" s="945"/>
      <c r="B48" s="874"/>
      <c r="C48" s="858"/>
      <c r="D48" s="858"/>
      <c r="E48" s="858"/>
      <c r="F48" s="130" t="s">
        <v>1056</v>
      </c>
      <c r="G48" s="127" t="s">
        <v>731</v>
      </c>
      <c r="H48" s="129">
        <v>1</v>
      </c>
      <c r="I48" s="120">
        <f>DEFINITIVO!I176</f>
        <v>43252</v>
      </c>
      <c r="J48" s="120">
        <f>DEFINITIVO!J176</f>
        <v>43311</v>
      </c>
      <c r="K48" s="78">
        <f t="shared" si="15"/>
        <v>8.4285714285714288</v>
      </c>
      <c r="L48" s="129" t="s">
        <v>735</v>
      </c>
      <c r="M48" s="164">
        <f>DEFINITIVO!M176</f>
        <v>1</v>
      </c>
      <c r="N48" s="79">
        <f>IF(M48/H48&gt;1,1,+M48/H48)</f>
        <v>1</v>
      </c>
      <c r="O48" s="78">
        <f>+K48*N48</f>
        <v>8.4285714285714288</v>
      </c>
      <c r="P48" s="78">
        <f ca="1">IF(J48&lt;=$R$7,O48,0)</f>
        <v>8.4285714285714288</v>
      </c>
      <c r="Q48" s="78">
        <f ca="1">IF($R$7&gt;=J48,K48,0)</f>
        <v>8.4285714285714288</v>
      </c>
      <c r="R48" s="78"/>
      <c r="S48" s="131"/>
      <c r="T48" s="82" t="str">
        <f>DEFINITIVO!T176</f>
        <v>PLAN VIGENCIA 2016
Se diseñó en el aplicativo para que utilizando la opción Reportes Administrativos del siguiente menú, el usuario pueda disponer de reportes generales y construir reportes  sobre la aplicación que suplan sus necesidades.</v>
      </c>
      <c r="U48" s="131">
        <f>IF(N48=100%,2,0)</f>
        <v>2</v>
      </c>
      <c r="V48" s="131">
        <f ca="1">IF(J48&lt;$T$2,0,1)</f>
        <v>0</v>
      </c>
      <c r="W48" s="131" t="str">
        <f t="shared" ca="1" si="14"/>
        <v>CUMPLIDA</v>
      </c>
      <c r="X48" s="881"/>
    </row>
    <row r="49" spans="1:24" ht="111" customHeight="1">
      <c r="A49" s="945"/>
      <c r="B49" s="874"/>
      <c r="C49" s="858"/>
      <c r="D49" s="858"/>
      <c r="E49" s="858"/>
      <c r="F49" s="130" t="s">
        <v>940</v>
      </c>
      <c r="G49" s="127" t="s">
        <v>731</v>
      </c>
      <c r="H49" s="129">
        <v>1</v>
      </c>
      <c r="I49" s="120">
        <f>DEFINITIVO!I177</f>
        <v>43313</v>
      </c>
      <c r="J49" s="120">
        <f>DEFINITIVO!J177</f>
        <v>43434</v>
      </c>
      <c r="K49" s="78">
        <f t="shared" si="15"/>
        <v>17.285714285714285</v>
      </c>
      <c r="L49" s="129" t="s">
        <v>735</v>
      </c>
      <c r="M49" s="164">
        <f>DEFINITIVO!M177</f>
        <v>1</v>
      </c>
      <c r="N49" s="79">
        <f>IF(M49/H49&gt;1,1,+M49/H49)</f>
        <v>1</v>
      </c>
      <c r="O49" s="78">
        <f>+K49*N49</f>
        <v>17.285714285714285</v>
      </c>
      <c r="P49" s="78">
        <f ca="1">IF(J49&lt;=$R$7,O49,0)</f>
        <v>17.285714285714285</v>
      </c>
      <c r="Q49" s="78">
        <f ca="1">IF($R$7&gt;=J49,K49,0)</f>
        <v>17.285714285714285</v>
      </c>
      <c r="R49" s="78"/>
      <c r="S49" s="131"/>
      <c r="T49" s="82" t="str">
        <f>DEFINITIVO!T177</f>
        <v>PLAN VIGENCIA 2016
Se desarrolló la reconstrucción de la solución de Pagos en Línea integrándolo con la misma tecnología de Sirena.  Este desarrollo soluciona inconvenientes con la arquitectura de la aplicación,  los problemas de Protocolo seguro de transferencia de hipertexto (HTTPS) y la seguridad  para los usuarios administradores en la autenticación con Credenciales del Directorio Activo y de Base de Datos.</v>
      </c>
      <c r="U49" s="131">
        <f>IF(N49=100%,2,0)</f>
        <v>2</v>
      </c>
      <c r="V49" s="131">
        <f ca="1">IF(J49&lt;$T$2,0,1)</f>
        <v>0</v>
      </c>
      <c r="W49" s="131" t="str">
        <f t="shared" ca="1" si="14"/>
        <v>CUMPLIDA</v>
      </c>
      <c r="X49" s="881"/>
    </row>
    <row r="50" spans="1:24" ht="91.5" customHeight="1">
      <c r="A50" s="945"/>
      <c r="B50" s="874"/>
      <c r="C50" s="858"/>
      <c r="D50" s="858"/>
      <c r="E50" s="858"/>
      <c r="F50" s="130" t="s">
        <v>1055</v>
      </c>
      <c r="G50" s="127" t="s">
        <v>731</v>
      </c>
      <c r="H50" s="129">
        <v>1</v>
      </c>
      <c r="I50" s="120">
        <f>DEFINITIVO!I178</f>
        <v>43405</v>
      </c>
      <c r="J50" s="120">
        <f>DEFINITIVO!J178</f>
        <v>43464</v>
      </c>
      <c r="K50" s="78">
        <f t="shared" si="15"/>
        <v>8.4285714285714288</v>
      </c>
      <c r="L50" s="129" t="s">
        <v>735</v>
      </c>
      <c r="M50" s="164">
        <f>DEFINITIVO!M178</f>
        <v>1</v>
      </c>
      <c r="N50" s="79">
        <f>IF(M50/H50&gt;1,1,+M50/H50)</f>
        <v>1</v>
      </c>
      <c r="O50" s="78">
        <f>+K50*N50</f>
        <v>8.4285714285714288</v>
      </c>
      <c r="P50" s="78">
        <f ca="1">IF(J50&lt;=$R$7,O50,0)</f>
        <v>8.4285714285714288</v>
      </c>
      <c r="Q50" s="78">
        <f ca="1">IF($R$7&gt;=J50,K50,0)</f>
        <v>8.4285714285714288</v>
      </c>
      <c r="R50" s="78"/>
      <c r="S50" s="131"/>
      <c r="T50" s="82" t="str">
        <f>DEFINITIVO!T178</f>
        <v>PLAN VIGENCIA 2016
Se anexan pruebas de la solución de Pagos en Línea la cual puede ser visualizada  desde la página WEB de la Entidad y del aplicativo de Sirena para los usuarios administrativos que pueden ser visualizados desde la Intranet,  y desde dispositivos móviles.   Todo esto beneficia tanto al ciudadano como a los usuarios administradores del aplicativo.</v>
      </c>
      <c r="U50" s="131">
        <f>IF(N50=100%,2,0)</f>
        <v>2</v>
      </c>
      <c r="V50" s="131">
        <f ca="1">IF(J50&lt;$T$2,0,1)</f>
        <v>0</v>
      </c>
      <c r="W50" s="131" t="str">
        <f t="shared" ca="1" si="14"/>
        <v>CUMPLIDA</v>
      </c>
      <c r="X50" s="881"/>
    </row>
    <row r="51" spans="1:24" ht="72" customHeight="1" thickBot="1">
      <c r="A51" s="945"/>
      <c r="B51" s="871"/>
      <c r="C51" s="858"/>
      <c r="D51" s="858"/>
      <c r="E51" s="858"/>
      <c r="F51" s="130" t="s">
        <v>1054</v>
      </c>
      <c r="G51" s="127" t="s">
        <v>731</v>
      </c>
      <c r="H51" s="129">
        <v>1</v>
      </c>
      <c r="I51" s="120">
        <f>DEFINITIVO!I179</f>
        <v>43435</v>
      </c>
      <c r="J51" s="120">
        <f>DEFINITIVO!J179</f>
        <v>43464</v>
      </c>
      <c r="K51" s="78">
        <f t="shared" si="15"/>
        <v>4.1428571428571432</v>
      </c>
      <c r="L51" s="129" t="s">
        <v>735</v>
      </c>
      <c r="M51" s="164">
        <f>DEFINITIVO!M179</f>
        <v>1</v>
      </c>
      <c r="N51" s="79">
        <f>IF(M51/H51&gt;1,1,+M51/H51)</f>
        <v>1</v>
      </c>
      <c r="O51" s="78">
        <f>+K51*N51</f>
        <v>4.1428571428571432</v>
      </c>
      <c r="P51" s="78">
        <f ca="1">IF(J51&lt;=$R$7,O51,0)</f>
        <v>4.1428571428571432</v>
      </c>
      <c r="Q51" s="78">
        <f ca="1">IF($R$7&gt;=J51,K51,0)</f>
        <v>4.1428571428571432</v>
      </c>
      <c r="R51" s="78"/>
      <c r="S51" s="131"/>
      <c r="T51" s="82" t="str">
        <f>DEFINITIVO!T179</f>
        <v>PLAN VIGENCIA 2016
Se  implementó la nueva versión del sistema SIRENA y la reconstrucción de la solución de Pagos en Línea la cual soluciona los problemas  de desempeño del sistema, volviéndolo más eficiente, confiable, seguro y de fácil manejo tanto para los ciudadanos como para los usuarios administradores.</v>
      </c>
      <c r="U51" s="131">
        <f>IF(N51=100%,2,0)</f>
        <v>2</v>
      </c>
      <c r="V51" s="131">
        <f ca="1">IF(J51&lt;$T$2,0,1)</f>
        <v>0</v>
      </c>
      <c r="W51" s="131" t="str">
        <f t="shared" ca="1" si="14"/>
        <v>CUMPLIDA</v>
      </c>
      <c r="X51" s="881"/>
    </row>
    <row r="52" spans="1:24" ht="15.75" thickBot="1">
      <c r="A52" s="99" t="s">
        <v>332</v>
      </c>
      <c r="B52" s="100"/>
      <c r="C52" s="101"/>
      <c r="D52" s="102"/>
      <c r="E52" s="102"/>
      <c r="F52" s="102"/>
      <c r="G52" s="102"/>
      <c r="H52" s="103"/>
      <c r="I52" s="102"/>
      <c r="J52" s="104"/>
      <c r="K52" s="105"/>
      <c r="L52" s="106"/>
      <c r="M52" s="107"/>
      <c r="N52" s="108">
        <f>SUM(N48:N51)</f>
        <v>4</v>
      </c>
      <c r="O52" s="108">
        <f>SUM(O48:O51)</f>
        <v>38.285714285714292</v>
      </c>
      <c r="P52" s="108">
        <f ca="1">SUM(P48:P51)</f>
        <v>38.285714285714292</v>
      </c>
      <c r="Q52" s="109">
        <f ca="1">SUM(Q48:Q51)</f>
        <v>38.285714285714292</v>
      </c>
      <c r="R52" s="110"/>
      <c r="S52" s="111"/>
      <c r="T52" s="41"/>
      <c r="U52" s="31"/>
      <c r="V52" s="31"/>
      <c r="W52" s="42"/>
      <c r="X52" s="43"/>
    </row>
    <row r="54" spans="1:24" ht="22.5" customHeight="1">
      <c r="B54" s="563" t="s">
        <v>347</v>
      </c>
      <c r="C54" s="564" t="s">
        <v>338</v>
      </c>
      <c r="D54" s="565" t="s">
        <v>335</v>
      </c>
      <c r="E54" s="566" t="s">
        <v>341</v>
      </c>
      <c r="F54" s="567" t="s">
        <v>344</v>
      </c>
      <c r="H54" s="877" t="s">
        <v>689</v>
      </c>
      <c r="I54" s="877"/>
    </row>
    <row r="55" spans="1:24" ht="23.25" customHeight="1">
      <c r="B55" s="561" t="s">
        <v>1739</v>
      </c>
      <c r="C55" s="324">
        <f ca="1">COUNTIF($X$11:$X$36,C$54)</f>
        <v>0</v>
      </c>
      <c r="D55" s="325">
        <f ca="1">COUNTIF($X$11:$X$36,D$54)</f>
        <v>0</v>
      </c>
      <c r="E55" s="326">
        <f ca="1">COUNTIF($X$11:$X$36,E$54)</f>
        <v>26</v>
      </c>
      <c r="F55" s="327">
        <f ca="1">SUM(C55:E55)</f>
        <v>26</v>
      </c>
      <c r="H55" s="48" t="s">
        <v>335</v>
      </c>
      <c r="I55" s="48">
        <f ca="1">COUNTIF($X$11:$X$51,H55)</f>
        <v>6</v>
      </c>
    </row>
    <row r="56" spans="1:24" ht="23.25" customHeight="1">
      <c r="B56" s="561" t="s">
        <v>693</v>
      </c>
      <c r="C56" s="324">
        <f ca="1">COUNTIF($X$38:$X$51,C54)</f>
        <v>0</v>
      </c>
      <c r="D56" s="325">
        <f ca="1">COUNTIF($X$38:$X$51,D54)</f>
        <v>6</v>
      </c>
      <c r="E56" s="326">
        <f ca="1">COUNTIF($X$38:$X$51,E54)</f>
        <v>0</v>
      </c>
      <c r="F56" s="327">
        <f ca="1">SUM(C56:E56)</f>
        <v>6</v>
      </c>
      <c r="H56" s="48" t="s">
        <v>338</v>
      </c>
      <c r="I56" s="48">
        <f ca="1">COUNTIF($X$11:$X$51,H56)</f>
        <v>0</v>
      </c>
    </row>
    <row r="57" spans="1:24" ht="20.25">
      <c r="B57" s="340" t="s">
        <v>344</v>
      </c>
      <c r="C57" s="339">
        <f ca="1">SUM(C55:C56)</f>
        <v>0</v>
      </c>
      <c r="D57" s="339">
        <f ca="1">SUM(D55:D56)</f>
        <v>6</v>
      </c>
      <c r="E57" s="339">
        <f ca="1">SUM(E55:E56)</f>
        <v>26</v>
      </c>
      <c r="F57" s="339">
        <f ca="1">SUM(F55:F56)</f>
        <v>32</v>
      </c>
      <c r="H57" s="48" t="s">
        <v>341</v>
      </c>
      <c r="I57" s="48">
        <f ca="1">COUNTIF($X$11:$X$51,H57)</f>
        <v>26</v>
      </c>
    </row>
    <row r="58" spans="1:24">
      <c r="H58" s="48" t="s">
        <v>344</v>
      </c>
      <c r="I58" s="48">
        <f ca="1">SUM(I55:I57)</f>
        <v>32</v>
      </c>
    </row>
  </sheetData>
  <mergeCells count="49">
    <mergeCell ref="A1:S1"/>
    <mergeCell ref="A2:S2"/>
    <mergeCell ref="A3:S3"/>
    <mergeCell ref="A4:S4"/>
    <mergeCell ref="A5:X5"/>
    <mergeCell ref="A6:X6"/>
    <mergeCell ref="A7:B7"/>
    <mergeCell ref="J7:K7"/>
    <mergeCell ref="A8:A9"/>
    <mergeCell ref="B8:B9"/>
    <mergeCell ref="C8:C9"/>
    <mergeCell ref="D8:D9"/>
    <mergeCell ref="E8:E9"/>
    <mergeCell ref="F8:F9"/>
    <mergeCell ref="G8:G9"/>
    <mergeCell ref="H8:H9"/>
    <mergeCell ref="X8:X9"/>
    <mergeCell ref="O8:O9"/>
    <mergeCell ref="P8:P9"/>
    <mergeCell ref="Q8:Q9"/>
    <mergeCell ref="R8:S8"/>
    <mergeCell ref="W8:W9"/>
    <mergeCell ref="I8:I9"/>
    <mergeCell ref="J8:J9"/>
    <mergeCell ref="K8:K9"/>
    <mergeCell ref="L8:L9"/>
    <mergeCell ref="M8:M9"/>
    <mergeCell ref="N8:N9"/>
    <mergeCell ref="B39:B41"/>
    <mergeCell ref="C39:C41"/>
    <mergeCell ref="D39:D41"/>
    <mergeCell ref="E39:E41"/>
    <mergeCell ref="T8:T9"/>
    <mergeCell ref="H54:I54"/>
    <mergeCell ref="X39:X41"/>
    <mergeCell ref="X42:X44"/>
    <mergeCell ref="A47:A51"/>
    <mergeCell ref="B47:B51"/>
    <mergeCell ref="C47:C51"/>
    <mergeCell ref="D47:D51"/>
    <mergeCell ref="E47:E51"/>
    <mergeCell ref="X47:X51"/>
    <mergeCell ref="A42:A44"/>
    <mergeCell ref="B42:B44"/>
    <mergeCell ref="C42:C44"/>
    <mergeCell ref="D42:D44"/>
    <mergeCell ref="E42:E44"/>
    <mergeCell ref="F42:F44"/>
    <mergeCell ref="A39:A41"/>
  </mergeCells>
  <conditionalFormatting sqref="W38:W51">
    <cfRule type="cellIs" dxfId="500" priority="379" operator="equal">
      <formula>"EN TERMINO"</formula>
    </cfRule>
    <cfRule type="cellIs" dxfId="499" priority="380" operator="equal">
      <formula>"CUMPLIDA"</formula>
    </cfRule>
    <cfRule type="cellIs" dxfId="498" priority="381" operator="equal">
      <formula>"VENCIDA"</formula>
    </cfRule>
  </conditionalFormatting>
  <conditionalFormatting sqref="X37">
    <cfRule type="cellIs" dxfId="497" priority="199" operator="equal">
      <formula>"EN TERMINO"</formula>
    </cfRule>
    <cfRule type="cellIs" dxfId="496" priority="200" operator="equal">
      <formula>"CUMPLIDA"</formula>
    </cfRule>
    <cfRule type="cellIs" dxfId="495" priority="201" operator="equal">
      <formula>"VENCIDA"</formula>
    </cfRule>
  </conditionalFormatting>
  <conditionalFormatting sqref="W37">
    <cfRule type="cellIs" dxfId="494" priority="196" operator="equal">
      <formula>"EN TERMINO"</formula>
    </cfRule>
    <cfRule type="cellIs" dxfId="493" priority="197" operator="equal">
      <formula>"CUMPLIDA"</formula>
    </cfRule>
    <cfRule type="cellIs" dxfId="492" priority="198" operator="equal">
      <formula>"VENCIDA"</formula>
    </cfRule>
  </conditionalFormatting>
  <conditionalFormatting sqref="X39">
    <cfRule type="cellIs" dxfId="491" priority="127" operator="equal">
      <formula>"EN TERMINO"</formula>
    </cfRule>
    <cfRule type="cellIs" dxfId="490" priority="128" operator="equal">
      <formula>"CUMPLIDA"</formula>
    </cfRule>
    <cfRule type="cellIs" dxfId="489" priority="129" operator="equal">
      <formula>"VENCIDA"</formula>
    </cfRule>
  </conditionalFormatting>
  <conditionalFormatting sqref="X38">
    <cfRule type="cellIs" dxfId="488" priority="130" operator="equal">
      <formula>"EN TERMINO"</formula>
    </cfRule>
    <cfRule type="cellIs" dxfId="487" priority="131" operator="equal">
      <formula>"CUMPLIDA"</formula>
    </cfRule>
    <cfRule type="cellIs" dxfId="486" priority="132" operator="equal">
      <formula>"VENCIDA"</formula>
    </cfRule>
  </conditionalFormatting>
  <conditionalFormatting sqref="X42">
    <cfRule type="cellIs" dxfId="485" priority="124" operator="equal">
      <formula>"EN TERMINO"</formula>
    </cfRule>
    <cfRule type="cellIs" dxfId="484" priority="125" operator="equal">
      <formula>"CUMPLIDA"</formula>
    </cfRule>
    <cfRule type="cellIs" dxfId="483" priority="126" operator="equal">
      <formula>"VENCIDA"</formula>
    </cfRule>
  </conditionalFormatting>
  <conditionalFormatting sqref="X47">
    <cfRule type="cellIs" dxfId="482" priority="121" operator="equal">
      <formula>"EN TERMINO"</formula>
    </cfRule>
    <cfRule type="cellIs" dxfId="481" priority="122" operator="equal">
      <formula>"CUMPLIDA"</formula>
    </cfRule>
    <cfRule type="cellIs" dxfId="480" priority="123" operator="equal">
      <formula>"VENCIDA"</formula>
    </cfRule>
  </conditionalFormatting>
  <conditionalFormatting sqref="X45">
    <cfRule type="cellIs" dxfId="479" priority="118" operator="equal">
      <formula>"EN TERMINO"</formula>
    </cfRule>
    <cfRule type="cellIs" dxfId="478" priority="119" operator="equal">
      <formula>"CUMPLIDA"</formula>
    </cfRule>
    <cfRule type="cellIs" dxfId="477" priority="120" operator="equal">
      <formula>"VENCIDA"</formula>
    </cfRule>
  </conditionalFormatting>
  <conditionalFormatting sqref="X46">
    <cfRule type="cellIs" dxfId="476" priority="115" operator="equal">
      <formula>"EN TERMINO"</formula>
    </cfRule>
    <cfRule type="cellIs" dxfId="475" priority="116" operator="equal">
      <formula>"CUMPLIDA"</formula>
    </cfRule>
    <cfRule type="cellIs" dxfId="474" priority="117" operator="equal">
      <formula>"VENCIDA"</formula>
    </cfRule>
  </conditionalFormatting>
  <conditionalFormatting sqref="X10">
    <cfRule type="cellIs" dxfId="473" priority="10" operator="equal">
      <formula>"EN TERMINO"</formula>
    </cfRule>
    <cfRule type="cellIs" dxfId="472" priority="11" operator="equal">
      <formula>"CUMPLIDA"</formula>
    </cfRule>
    <cfRule type="cellIs" dxfId="471" priority="12" operator="equal">
      <formula>"VENCIDA"</formula>
    </cfRule>
  </conditionalFormatting>
  <conditionalFormatting sqref="W10">
    <cfRule type="cellIs" dxfId="470" priority="7" operator="equal">
      <formula>"EN TERMINO"</formula>
    </cfRule>
    <cfRule type="cellIs" dxfId="469" priority="8" operator="equal">
      <formula>"CUMPLIDA"</formula>
    </cfRule>
    <cfRule type="cellIs" dxfId="468" priority="9" operator="equal">
      <formula>"VENCIDA"</formula>
    </cfRule>
  </conditionalFormatting>
  <conditionalFormatting sqref="W11:W36">
    <cfRule type="cellIs" dxfId="467" priority="4" operator="equal">
      <formula>"EN TERMINO"</formula>
    </cfRule>
    <cfRule type="cellIs" dxfId="466" priority="5" operator="equal">
      <formula>"CUMPLIDA"</formula>
    </cfRule>
    <cfRule type="cellIs" dxfId="465" priority="6" operator="equal">
      <formula>"VENCIDA"</formula>
    </cfRule>
  </conditionalFormatting>
  <conditionalFormatting sqref="X11:X36">
    <cfRule type="cellIs" dxfId="464" priority="1" operator="equal">
      <formula>"EN TERMINO"</formula>
    </cfRule>
    <cfRule type="cellIs" dxfId="463" priority="2" operator="equal">
      <formula>"CUMPLIDA"</formula>
    </cfRule>
    <cfRule type="cellIs" dxfId="462" priority="3" operator="equal">
      <formula>"VENCIDA"</formula>
    </cfRule>
  </conditionalFormatting>
  <dataValidations xWindow="333" yWindow="647" count="6">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K38:K51 K11:K36">
      <formula1>-2147483647</formula1>
      <formula2>2147483647</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D38:D51">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E38:E51 E28 E30">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F38:F51">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G38:G51 G28 G13 G17">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H38:H51">
      <formula1>-2147483647</formula1>
      <formula2>2147483647</formula2>
    </dataValidation>
  </dataValidations>
  <printOptions horizontalCentered="1" verticalCentered="1"/>
  <pageMargins left="0.11811023622047245" right="0.11811023622047245" top="0.15748031496062992" bottom="0.15748031496062992" header="0" footer="0"/>
  <pageSetup paperSize="14" scale="5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6"/>
  <sheetViews>
    <sheetView topLeftCell="A12" zoomScale="70" zoomScaleNormal="70" workbookViewId="0">
      <selection activeCell="D12" sqref="D12"/>
    </sheetView>
  </sheetViews>
  <sheetFormatPr baseColWidth="10" defaultRowHeight="15"/>
  <cols>
    <col min="1" max="1" width="10.140625" customWidth="1"/>
    <col min="2" max="2" width="46" customWidth="1"/>
    <col min="3" max="3" width="15.7109375" customWidth="1"/>
    <col min="4" max="4" width="21.42578125" customWidth="1"/>
    <col min="5" max="5" width="25.5703125" customWidth="1"/>
    <col min="6" max="6" width="30.7109375" customWidth="1"/>
    <col min="7" max="8" width="15.85546875" customWidth="1"/>
    <col min="9" max="9" width="17.7109375" customWidth="1"/>
    <col min="10" max="10" width="13.85546875" customWidth="1"/>
    <col min="12" max="12" width="21.140625" customWidth="1"/>
    <col min="15" max="19" width="0" hidden="1" customWidth="1"/>
    <col min="20" max="20" width="35" customWidth="1"/>
    <col min="21" max="22" width="0" hidden="1" customWidth="1"/>
  </cols>
  <sheetData>
    <row r="1" spans="1:24" s="31" customFormat="1" ht="18.75">
      <c r="A1" s="713" t="s">
        <v>0</v>
      </c>
      <c r="B1" s="714"/>
      <c r="C1" s="714"/>
      <c r="D1" s="714"/>
      <c r="E1" s="714"/>
      <c r="F1" s="714"/>
      <c r="G1" s="714"/>
      <c r="H1" s="714"/>
      <c r="I1" s="714"/>
      <c r="J1" s="714"/>
      <c r="K1" s="714"/>
      <c r="L1" s="714"/>
      <c r="M1" s="714"/>
      <c r="N1" s="714"/>
      <c r="O1" s="714"/>
      <c r="P1" s="714"/>
      <c r="Q1" s="714"/>
      <c r="R1" s="714"/>
      <c r="S1" s="714"/>
      <c r="T1" s="315" t="s">
        <v>1</v>
      </c>
      <c r="U1" s="316"/>
      <c r="V1" s="316"/>
      <c r="W1" s="317"/>
      <c r="X1" s="318"/>
    </row>
    <row r="2" spans="1:24" s="31" customFormat="1" ht="18.75">
      <c r="A2" s="715" t="s">
        <v>2</v>
      </c>
      <c r="B2" s="716"/>
      <c r="C2" s="716"/>
      <c r="D2" s="716"/>
      <c r="E2" s="716"/>
      <c r="F2" s="716"/>
      <c r="G2" s="716"/>
      <c r="H2" s="716"/>
      <c r="I2" s="716"/>
      <c r="J2" s="716"/>
      <c r="K2" s="716"/>
      <c r="L2" s="716"/>
      <c r="M2" s="716"/>
      <c r="N2" s="716"/>
      <c r="O2" s="716"/>
      <c r="P2" s="716"/>
      <c r="Q2" s="716"/>
      <c r="R2" s="716"/>
      <c r="S2" s="716"/>
      <c r="T2" s="319">
        <f ca="1">TODAY()</f>
        <v>43495</v>
      </c>
      <c r="U2" s="151"/>
      <c r="V2" s="151"/>
      <c r="W2" s="320"/>
      <c r="X2" s="321"/>
    </row>
    <row r="3" spans="1:24" s="31" customFormat="1" ht="18.75">
      <c r="A3" s="715" t="s">
        <v>4</v>
      </c>
      <c r="B3" s="716"/>
      <c r="C3" s="716"/>
      <c r="D3" s="716"/>
      <c r="E3" s="716"/>
      <c r="F3" s="716"/>
      <c r="G3" s="716"/>
      <c r="H3" s="716"/>
      <c r="I3" s="716"/>
      <c r="J3" s="716"/>
      <c r="K3" s="716"/>
      <c r="L3" s="716"/>
      <c r="M3" s="716"/>
      <c r="N3" s="716"/>
      <c r="O3" s="716"/>
      <c r="P3" s="716"/>
      <c r="Q3" s="716"/>
      <c r="R3" s="716"/>
      <c r="S3" s="716"/>
      <c r="T3" s="151"/>
      <c r="U3" s="151"/>
      <c r="V3" s="151"/>
      <c r="W3" s="320"/>
      <c r="X3" s="321"/>
    </row>
    <row r="4" spans="1:24" s="59" customFormat="1" ht="18.75">
      <c r="A4" s="717" t="s">
        <v>5</v>
      </c>
      <c r="B4" s="718"/>
      <c r="C4" s="718"/>
      <c r="D4" s="718"/>
      <c r="E4" s="718"/>
      <c r="F4" s="718"/>
      <c r="G4" s="718"/>
      <c r="H4" s="718"/>
      <c r="I4" s="718"/>
      <c r="J4" s="718"/>
      <c r="K4" s="718"/>
      <c r="L4" s="718"/>
      <c r="M4" s="718"/>
      <c r="N4" s="718"/>
      <c r="O4" s="718"/>
      <c r="P4" s="718"/>
      <c r="Q4" s="718"/>
      <c r="R4" s="718"/>
      <c r="S4" s="718"/>
      <c r="T4" s="322"/>
      <c r="U4" s="322"/>
      <c r="V4" s="322"/>
      <c r="W4" s="322"/>
      <c r="X4" s="323"/>
    </row>
    <row r="5" spans="1:24" s="59" customFormat="1" ht="29.25" customHeight="1">
      <c r="A5" s="719" t="s">
        <v>688</v>
      </c>
      <c r="B5" s="720"/>
      <c r="C5" s="720"/>
      <c r="D5" s="720"/>
      <c r="E5" s="720"/>
      <c r="F5" s="720"/>
      <c r="G5" s="720"/>
      <c r="H5" s="720"/>
      <c r="I5" s="720"/>
      <c r="J5" s="720"/>
      <c r="K5" s="720"/>
      <c r="L5" s="720"/>
      <c r="M5" s="720"/>
      <c r="N5" s="720"/>
      <c r="O5" s="720"/>
      <c r="P5" s="720"/>
      <c r="Q5" s="720"/>
      <c r="R5" s="720"/>
      <c r="S5" s="720"/>
      <c r="T5" s="720"/>
      <c r="U5" s="720"/>
      <c r="V5" s="720"/>
      <c r="W5" s="720"/>
      <c r="X5" s="721"/>
    </row>
    <row r="6" spans="1:24" s="59" customFormat="1" ht="21" customHeight="1">
      <c r="A6" s="722" t="s">
        <v>1737</v>
      </c>
      <c r="B6" s="723"/>
      <c r="C6" s="723"/>
      <c r="D6" s="723"/>
      <c r="E6" s="723"/>
      <c r="F6" s="723"/>
      <c r="G6" s="723"/>
      <c r="H6" s="723"/>
      <c r="I6" s="723"/>
      <c r="J6" s="723"/>
      <c r="K6" s="723"/>
      <c r="L6" s="723"/>
      <c r="M6" s="723"/>
      <c r="N6" s="723"/>
      <c r="O6" s="723"/>
      <c r="P6" s="723"/>
      <c r="Q6" s="723"/>
      <c r="R6" s="723"/>
      <c r="S6" s="723"/>
      <c r="T6" s="723"/>
      <c r="U6" s="723"/>
      <c r="V6" s="723"/>
      <c r="W6" s="723"/>
      <c r="X6" s="724"/>
    </row>
    <row r="7" spans="1:24" ht="30" customHeight="1">
      <c r="A7" s="693" t="s">
        <v>6</v>
      </c>
      <c r="B7" s="693" t="s">
        <v>7</v>
      </c>
      <c r="C7" s="693" t="s">
        <v>8</v>
      </c>
      <c r="D7" s="693" t="s">
        <v>9</v>
      </c>
      <c r="E7" s="693" t="s">
        <v>10</v>
      </c>
      <c r="F7" s="693" t="s">
        <v>11</v>
      </c>
      <c r="G7" s="693" t="s">
        <v>12</v>
      </c>
      <c r="H7" s="693" t="s">
        <v>13</v>
      </c>
      <c r="I7" s="693" t="s">
        <v>14</v>
      </c>
      <c r="J7" s="693" t="s">
        <v>15</v>
      </c>
      <c r="K7" s="693" t="s">
        <v>16</v>
      </c>
      <c r="L7" s="693" t="s">
        <v>17</v>
      </c>
      <c r="M7" s="693" t="s">
        <v>18</v>
      </c>
      <c r="N7" s="693" t="s">
        <v>19</v>
      </c>
      <c r="O7" s="693" t="s">
        <v>20</v>
      </c>
      <c r="P7" s="693" t="s">
        <v>21</v>
      </c>
      <c r="Q7" s="693" t="s">
        <v>22</v>
      </c>
      <c r="R7" s="697" t="s">
        <v>23</v>
      </c>
      <c r="S7" s="697"/>
      <c r="T7" s="693" t="s">
        <v>24</v>
      </c>
      <c r="U7" s="435"/>
      <c r="V7" s="435"/>
      <c r="W7" s="693" t="s">
        <v>25</v>
      </c>
      <c r="X7" s="693" t="s">
        <v>26</v>
      </c>
    </row>
    <row r="8" spans="1:24" ht="30" customHeight="1">
      <c r="A8" s="694"/>
      <c r="B8" s="694"/>
      <c r="C8" s="694"/>
      <c r="D8" s="694"/>
      <c r="E8" s="694"/>
      <c r="F8" s="694"/>
      <c r="G8" s="694"/>
      <c r="H8" s="694"/>
      <c r="I8" s="694"/>
      <c r="J8" s="694"/>
      <c r="K8" s="694"/>
      <c r="L8" s="694"/>
      <c r="M8" s="694"/>
      <c r="N8" s="694"/>
      <c r="O8" s="694"/>
      <c r="P8" s="694"/>
      <c r="Q8" s="694"/>
      <c r="R8" s="436" t="s">
        <v>27</v>
      </c>
      <c r="S8" s="436" t="s">
        <v>28</v>
      </c>
      <c r="T8" s="694"/>
      <c r="U8" s="437"/>
      <c r="V8" s="437"/>
      <c r="W8" s="694"/>
      <c r="X8" s="694"/>
    </row>
    <row r="9" spans="1:24" s="31" customFormat="1" ht="33" customHeight="1">
      <c r="A9" s="197" t="s">
        <v>1648</v>
      </c>
      <c r="B9" s="197"/>
      <c r="C9" s="198"/>
      <c r="D9" s="197"/>
      <c r="E9" s="197"/>
      <c r="F9" s="199"/>
      <c r="G9" s="199"/>
      <c r="H9" s="199"/>
      <c r="I9" s="200"/>
      <c r="J9" s="200"/>
      <c r="K9" s="201"/>
      <c r="L9" s="202"/>
      <c r="M9" s="202"/>
      <c r="N9" s="203"/>
      <c r="O9" s="201"/>
      <c r="P9" s="201"/>
      <c r="Q9" s="201"/>
      <c r="R9" s="202"/>
      <c r="S9" s="202"/>
      <c r="T9" s="202"/>
      <c r="U9" s="202"/>
      <c r="V9" s="202"/>
      <c r="W9" s="202"/>
      <c r="X9" s="204"/>
    </row>
    <row r="10" spans="1:24" s="31" customFormat="1" ht="345" customHeight="1">
      <c r="A10" s="510">
        <v>23</v>
      </c>
      <c r="B10" s="400" t="s">
        <v>1727</v>
      </c>
      <c r="C10" s="509" t="s">
        <v>1508</v>
      </c>
      <c r="D10" s="509" t="s">
        <v>1649</v>
      </c>
      <c r="E10" s="269" t="s">
        <v>1691</v>
      </c>
      <c r="F10" s="509" t="s">
        <v>1806</v>
      </c>
      <c r="G10" s="509" t="s">
        <v>1652</v>
      </c>
      <c r="H10" s="190">
        <v>3</v>
      </c>
      <c r="I10" s="191">
        <f>+DEFINITIVO!I46</f>
        <v>43302</v>
      </c>
      <c r="J10" s="191">
        <f>+DEFINITIVO!J46</f>
        <v>43666</v>
      </c>
      <c r="K10" s="192">
        <f>(+J10-I10)/7</f>
        <v>52</v>
      </c>
      <c r="L10" s="511" t="s">
        <v>1696</v>
      </c>
      <c r="M10" s="511">
        <f>+DEFINITIVO!M46</f>
        <v>0</v>
      </c>
      <c r="N10" s="194">
        <f>IF(M10/H10&gt;1,1,+M10/H10)</f>
        <v>0</v>
      </c>
      <c r="O10" s="192">
        <f>+K10*N10</f>
        <v>0</v>
      </c>
      <c r="P10" s="192">
        <f>IF(J10&lt;=$R$7,O10,0)</f>
        <v>0</v>
      </c>
      <c r="Q10" s="192">
        <f>IF($R$7&gt;=J10,K10,0)</f>
        <v>52</v>
      </c>
      <c r="R10" s="192"/>
      <c r="S10" s="511"/>
      <c r="T10" s="195" t="str">
        <f>+DEFINITIVO!T46</f>
        <v>ESTRATEGIA GEL - VIGENCIA 2017</v>
      </c>
      <c r="U10" s="511">
        <f>IF(N10=100%,2,0)</f>
        <v>0</v>
      </c>
      <c r="V10" s="384">
        <f ca="1">IF(J10&lt;$T$2,0,1)</f>
        <v>1</v>
      </c>
      <c r="W10" s="511" t="str">
        <f ca="1">IF(U10+V10&gt;1,"CUMPLIDA",IF(V10=1,"EN TERMINO","VENCIDA"))</f>
        <v>EN TERMINO</v>
      </c>
      <c r="X10" s="511" t="str">
        <f ca="1">IF(W10="CUMPLIDA","CUMPLIDA",IF(W10="EN TERMINO","EN TERMINO","VENCIDA"))</f>
        <v>EN TERMINO</v>
      </c>
    </row>
    <row r="11" spans="1:24" s="31" customFormat="1" ht="317.25" customHeight="1">
      <c r="A11" s="510">
        <v>24</v>
      </c>
      <c r="B11" s="398" t="s">
        <v>1728</v>
      </c>
      <c r="C11" s="509" t="s">
        <v>1678</v>
      </c>
      <c r="D11" s="509" t="s">
        <v>1649</v>
      </c>
      <c r="E11" s="269" t="s">
        <v>1697</v>
      </c>
      <c r="F11" s="509" t="s">
        <v>1698</v>
      </c>
      <c r="G11" s="509" t="s">
        <v>1652</v>
      </c>
      <c r="H11" s="190">
        <v>1</v>
      </c>
      <c r="I11" s="191">
        <f>+DEFINITIVO!I47</f>
        <v>43302</v>
      </c>
      <c r="J11" s="191">
        <f>+DEFINITIVO!J47</f>
        <v>43666</v>
      </c>
      <c r="K11" s="192">
        <f>(+J11-I11)/7</f>
        <v>52</v>
      </c>
      <c r="L11" s="511" t="s">
        <v>1696</v>
      </c>
      <c r="M11" s="511">
        <f>+DEFINITIVO!M47</f>
        <v>0</v>
      </c>
      <c r="N11" s="194">
        <f>IF(M11/H11&gt;1,1,+M11/H11)</f>
        <v>0</v>
      </c>
      <c r="O11" s="192">
        <f>+K11*N11</f>
        <v>0</v>
      </c>
      <c r="P11" s="192">
        <f>IF(J11&lt;=$R$7,O11,0)</f>
        <v>0</v>
      </c>
      <c r="Q11" s="192">
        <f>IF($R$7&gt;=J11,K11,0)</f>
        <v>52</v>
      </c>
      <c r="R11" s="192"/>
      <c r="S11" s="511"/>
      <c r="T11" s="195" t="str">
        <f>+DEFINITIVO!T47</f>
        <v>ESTRATEGIA GEL - VIGENCIA 2017</v>
      </c>
      <c r="U11" s="511">
        <f>IF(N11=100%,2,0)</f>
        <v>0</v>
      </c>
      <c r="V11" s="384">
        <f ca="1">IF(J11&lt;$T$2,0,1)</f>
        <v>1</v>
      </c>
      <c r="W11" s="511" t="str">
        <f ca="1">IF(U11+V11&gt;1,"CUMPLIDA",IF(V11=1,"EN TERMINO","VENCIDA"))</f>
        <v>EN TERMINO</v>
      </c>
      <c r="X11" s="511" t="str">
        <f ca="1">IF(W11="CUMPLIDA","CUMPLIDA",IF(W11="EN TERMINO","EN TERMINO","VENCIDA"))</f>
        <v>EN TERMINO</v>
      </c>
    </row>
    <row r="13" spans="1:24">
      <c r="A13" s="197" t="s">
        <v>1771</v>
      </c>
      <c r="B13" s="197"/>
      <c r="C13" s="198"/>
      <c r="D13" s="197"/>
      <c r="E13" s="197"/>
      <c r="F13" s="199"/>
      <c r="G13" s="199"/>
      <c r="H13" s="199"/>
      <c r="I13" s="200"/>
      <c r="J13" s="200"/>
      <c r="K13" s="201"/>
      <c r="L13" s="202"/>
      <c r="M13" s="202"/>
      <c r="N13" s="203"/>
      <c r="O13" s="201"/>
      <c r="P13" s="201"/>
      <c r="Q13" s="201"/>
      <c r="R13" s="202"/>
      <c r="S13" s="202"/>
      <c r="T13" s="202"/>
      <c r="U13" s="202"/>
      <c r="V13" s="202"/>
      <c r="W13" s="401"/>
      <c r="X13" s="402"/>
    </row>
    <row r="14" spans="1:24" ht="216.75">
      <c r="A14" s="915">
        <v>8</v>
      </c>
      <c r="B14" s="920" t="s">
        <v>1779</v>
      </c>
      <c r="C14" s="923" t="s">
        <v>360</v>
      </c>
      <c r="D14" s="854" t="s">
        <v>1553</v>
      </c>
      <c r="E14" s="854" t="s">
        <v>1554</v>
      </c>
      <c r="F14" s="442" t="s">
        <v>1555</v>
      </c>
      <c r="G14" s="442" t="s">
        <v>207</v>
      </c>
      <c r="H14" s="417">
        <v>1</v>
      </c>
      <c r="I14" s="443">
        <f>DEFINITIVO!I64</f>
        <v>43313</v>
      </c>
      <c r="J14" s="443">
        <f>DEFINITIVO!J64</f>
        <v>43708</v>
      </c>
      <c r="K14" s="419">
        <v>52</v>
      </c>
      <c r="L14" s="420" t="s">
        <v>1556</v>
      </c>
      <c r="M14" s="420">
        <f>DEFINITIVO!M64</f>
        <v>0</v>
      </c>
      <c r="N14" s="421">
        <f t="shared" ref="N14:N19" si="0">IF(M14/H14&gt;1,1,+M14/H14)</f>
        <v>0</v>
      </c>
      <c r="O14" s="419">
        <f t="shared" ref="O14:O19" si="1">+K14*N14</f>
        <v>0</v>
      </c>
      <c r="P14" s="419" t="e">
        <f>+L14*O14</f>
        <v>#VALUE!</v>
      </c>
      <c r="Q14" s="419" t="e">
        <f>+M14*P14</f>
        <v>#VALUE!</v>
      </c>
      <c r="R14" s="419"/>
      <c r="S14" s="420"/>
      <c r="T14" s="371" t="str">
        <f>DEFINITIVO!T64</f>
        <v>VIGENCIA 2017 AUD FINANCIERA</v>
      </c>
      <c r="U14" s="420">
        <f t="shared" ref="U14:U19" si="2">IF(N14=100%,2,0)</f>
        <v>0</v>
      </c>
      <c r="V14" s="423">
        <f t="shared" ref="V14:V19" ca="1" si="3">IF(J14&lt;$T$2,0,1)</f>
        <v>1</v>
      </c>
      <c r="W14" s="420" t="str">
        <f t="shared" ref="W14:W19" ca="1" si="4">IF(U14+V14&gt;1,"CUMPLIDA",IF(V14=1,"EN TERMINO","VENCIDA"))</f>
        <v>EN TERMINO</v>
      </c>
      <c r="X14" s="855" t="str">
        <f ca="1">IF(W14&amp;W15&amp;W16&amp;W17="CUMPLIDA","CUMPLIDA",IF(OR(W14="VENCIDA",W15="VENCIDA",W16="VENCIDA",W17="VENCIDA"),"VENCIDA",IF(U14+U15+U16+U17=8,"CUMPLIDA","EN TERMINO")))</f>
        <v>EN TERMINO</v>
      </c>
    </row>
    <row r="15" spans="1:24" ht="127.5" customHeight="1">
      <c r="A15" s="919"/>
      <c r="B15" s="921"/>
      <c r="C15" s="923"/>
      <c r="D15" s="854"/>
      <c r="E15" s="854"/>
      <c r="F15" s="442" t="s">
        <v>1557</v>
      </c>
      <c r="G15" s="442" t="s">
        <v>1558</v>
      </c>
      <c r="H15" s="417">
        <v>25</v>
      </c>
      <c r="I15" s="443">
        <f>DEFINITIVO!I65</f>
        <v>43313</v>
      </c>
      <c r="J15" s="443">
        <f>DEFINITIVO!J65</f>
        <v>43708</v>
      </c>
      <c r="K15" s="419">
        <v>52</v>
      </c>
      <c r="L15" s="420" t="s">
        <v>1556</v>
      </c>
      <c r="M15" s="420">
        <f>DEFINITIVO!M65</f>
        <v>0</v>
      </c>
      <c r="N15" s="421">
        <f t="shared" si="0"/>
        <v>0</v>
      </c>
      <c r="O15" s="419">
        <f t="shared" si="1"/>
        <v>0</v>
      </c>
      <c r="P15" s="419" t="e">
        <f>IF(J15&lt;=#REF!,O15,0)</f>
        <v>#REF!</v>
      </c>
      <c r="Q15" s="419" t="e">
        <f>IF(#REF!&gt;=J15,K15,0)</f>
        <v>#REF!</v>
      </c>
      <c r="R15" s="419"/>
      <c r="S15" s="420"/>
      <c r="T15" s="371" t="str">
        <f>DEFINITIVO!T65</f>
        <v>VIGENCIA 2017 AUD FINANCIERA</v>
      </c>
      <c r="U15" s="420">
        <f t="shared" si="2"/>
        <v>0</v>
      </c>
      <c r="V15" s="423">
        <f t="shared" ca="1" si="3"/>
        <v>1</v>
      </c>
      <c r="W15" s="420" t="str">
        <f t="shared" ca="1" si="4"/>
        <v>EN TERMINO</v>
      </c>
      <c r="X15" s="856"/>
    </row>
    <row r="16" spans="1:24" ht="78" customHeight="1">
      <c r="A16" s="919"/>
      <c r="B16" s="921"/>
      <c r="C16" s="923"/>
      <c r="D16" s="854"/>
      <c r="E16" s="854"/>
      <c r="F16" s="449" t="s">
        <v>1559</v>
      </c>
      <c r="G16" s="452" t="s">
        <v>1560</v>
      </c>
      <c r="H16" s="450">
        <v>1</v>
      </c>
      <c r="I16" s="443">
        <f>DEFINITIVO!I66</f>
        <v>43282</v>
      </c>
      <c r="J16" s="443">
        <f>DEFINITIVO!J66</f>
        <v>43646</v>
      </c>
      <c r="K16" s="451">
        <f>(+J16-I16)/7</f>
        <v>52</v>
      </c>
      <c r="L16" s="428" t="s">
        <v>1561</v>
      </c>
      <c r="M16" s="420">
        <f>DEFINITIVO!M66</f>
        <v>0</v>
      </c>
      <c r="N16" s="421">
        <f t="shared" si="0"/>
        <v>0</v>
      </c>
      <c r="O16" s="419">
        <f t="shared" si="1"/>
        <v>0</v>
      </c>
      <c r="P16" s="419" t="e">
        <f>IF(J16&lt;=#REF!,O16,0)</f>
        <v>#REF!</v>
      </c>
      <c r="Q16" s="419" t="e">
        <f>IF(#REF!&gt;=J16,K16,0)</f>
        <v>#REF!</v>
      </c>
      <c r="R16" s="419"/>
      <c r="S16" s="420"/>
      <c r="T16" s="371" t="str">
        <f>DEFINITIVO!T66</f>
        <v>VIGENCIA 2017 AUD FINANCIERA</v>
      </c>
      <c r="U16" s="420">
        <f t="shared" si="2"/>
        <v>0</v>
      </c>
      <c r="V16" s="423">
        <f t="shared" ca="1" si="3"/>
        <v>1</v>
      </c>
      <c r="W16" s="420" t="str">
        <f t="shared" ca="1" si="4"/>
        <v>EN TERMINO</v>
      </c>
      <c r="X16" s="856"/>
    </row>
    <row r="17" spans="1:24" ht="50.25" customHeight="1">
      <c r="A17" s="916"/>
      <c r="B17" s="922"/>
      <c r="C17" s="923"/>
      <c r="D17" s="854"/>
      <c r="E17" s="854"/>
      <c r="F17" s="449" t="s">
        <v>1562</v>
      </c>
      <c r="G17" s="452" t="s">
        <v>1536</v>
      </c>
      <c r="H17" s="450">
        <v>1</v>
      </c>
      <c r="I17" s="443">
        <f>DEFINITIVO!I67</f>
        <v>43282</v>
      </c>
      <c r="J17" s="443">
        <f>DEFINITIVO!J67</f>
        <v>43646</v>
      </c>
      <c r="K17" s="451">
        <f>(+J17-I17)/7</f>
        <v>52</v>
      </c>
      <c r="L17" s="428" t="s">
        <v>566</v>
      </c>
      <c r="M17" s="420">
        <f>DEFINITIVO!M67</f>
        <v>0</v>
      </c>
      <c r="N17" s="421">
        <f t="shared" si="0"/>
        <v>0</v>
      </c>
      <c r="O17" s="419">
        <f t="shared" si="1"/>
        <v>0</v>
      </c>
      <c r="P17" s="419" t="e">
        <f>IF(J17&lt;=#REF!,O17,0)</f>
        <v>#REF!</v>
      </c>
      <c r="Q17" s="419" t="e">
        <f>IF(#REF!&gt;=J17,K17,0)</f>
        <v>#REF!</v>
      </c>
      <c r="R17" s="419"/>
      <c r="S17" s="420"/>
      <c r="T17" s="371" t="str">
        <f>DEFINITIVO!T67</f>
        <v>VIGENCIA 2017 AUD FINANCIERA</v>
      </c>
      <c r="U17" s="420">
        <f t="shared" si="2"/>
        <v>0</v>
      </c>
      <c r="V17" s="423">
        <f t="shared" ca="1" si="3"/>
        <v>1</v>
      </c>
      <c r="W17" s="420" t="str">
        <f t="shared" ca="1" si="4"/>
        <v>EN TERMINO</v>
      </c>
      <c r="X17" s="857"/>
    </row>
    <row r="18" spans="1:24" ht="280.5">
      <c r="A18" s="447">
        <v>13</v>
      </c>
      <c r="B18" s="414" t="s">
        <v>1784</v>
      </c>
      <c r="C18" s="442" t="s">
        <v>360</v>
      </c>
      <c r="D18" s="442" t="s">
        <v>1575</v>
      </c>
      <c r="E18" s="442" t="s">
        <v>1576</v>
      </c>
      <c r="F18" s="442" t="s">
        <v>1577</v>
      </c>
      <c r="G18" s="442" t="s">
        <v>1578</v>
      </c>
      <c r="H18" s="417">
        <v>1</v>
      </c>
      <c r="I18" s="443">
        <f>DEFINITIVO!I76</f>
        <v>43290</v>
      </c>
      <c r="J18" s="443">
        <f>DEFINITIVO!J76</f>
        <v>43312</v>
      </c>
      <c r="K18" s="419">
        <v>4</v>
      </c>
      <c r="L18" s="420" t="s">
        <v>1579</v>
      </c>
      <c r="M18" s="420">
        <f>DEFINITIVO!M76</f>
        <v>1</v>
      </c>
      <c r="N18" s="421">
        <f t="shared" si="0"/>
        <v>1</v>
      </c>
      <c r="O18" s="419">
        <f t="shared" si="1"/>
        <v>4</v>
      </c>
      <c r="P18" s="419" t="e">
        <f>IF(J18&lt;=#REF!,O18,0)</f>
        <v>#REF!</v>
      </c>
      <c r="Q18" s="419" t="e">
        <f>IF(#REF!&gt;=J18,K18,0)</f>
        <v>#REF!</v>
      </c>
      <c r="R18" s="419"/>
      <c r="S18" s="420"/>
      <c r="T18" s="371" t="str">
        <f>DEFINITIVO!T76</f>
        <v>VIGENCIA 2017 AUD FINANCIERA
Mediante memorando 20181320111283 del 25 de julio de 2018, la Oficina Jurídica envía a SAF reportes de procesos a favor y en contra del MT.</v>
      </c>
      <c r="U18" s="420">
        <f t="shared" si="2"/>
        <v>2</v>
      </c>
      <c r="V18" s="423">
        <f t="shared" ca="1" si="3"/>
        <v>0</v>
      </c>
      <c r="W18" s="420" t="str">
        <f t="shared" ca="1" si="4"/>
        <v>CUMPLIDA</v>
      </c>
      <c r="X18" s="420" t="str">
        <f ca="1">IF(W18="CUMPLIDA","CUMPLIDA",IF(W18="EN TERMINO","EN TERMINO","VENCIDA"))</f>
        <v>CUMPLIDA</v>
      </c>
    </row>
    <row r="19" spans="1:24" ht="357">
      <c r="A19" s="441">
        <v>14</v>
      </c>
      <c r="B19" s="414" t="s">
        <v>1785</v>
      </c>
      <c r="C19" s="442" t="s">
        <v>360</v>
      </c>
      <c r="D19" s="442" t="s">
        <v>1580</v>
      </c>
      <c r="E19" s="442" t="s">
        <v>1581</v>
      </c>
      <c r="F19" s="442" t="s">
        <v>1582</v>
      </c>
      <c r="G19" s="442" t="s">
        <v>1578</v>
      </c>
      <c r="H19" s="417">
        <v>1</v>
      </c>
      <c r="I19" s="443">
        <f>DEFINITIVO!I77</f>
        <v>43290</v>
      </c>
      <c r="J19" s="443">
        <f>DEFINITIVO!J77</f>
        <v>43312</v>
      </c>
      <c r="K19" s="419">
        <v>4</v>
      </c>
      <c r="L19" s="420" t="s">
        <v>1579</v>
      </c>
      <c r="M19" s="420">
        <f>DEFINITIVO!M77</f>
        <v>1</v>
      </c>
      <c r="N19" s="421">
        <f t="shared" si="0"/>
        <v>1</v>
      </c>
      <c r="O19" s="419">
        <f t="shared" si="1"/>
        <v>4</v>
      </c>
      <c r="P19" s="419" t="e">
        <f>IF(J19&lt;=#REF!,O19,0)</f>
        <v>#REF!</v>
      </c>
      <c r="Q19" s="419" t="e">
        <f>IF(#REF!&gt;=J19,K19,0)</f>
        <v>#REF!</v>
      </c>
      <c r="R19" s="419"/>
      <c r="S19" s="420"/>
      <c r="T19" s="371" t="str">
        <f>DEFINITIVO!T77</f>
        <v>VIGENCIA 2017 AUD FINANCIERA
Mediante memorando 20181320111283 del 25 de julio de 2018, la Oficina Jurídica envía a SAF reportes de procesos a favor y en contra del MT</v>
      </c>
      <c r="U19" s="420">
        <f t="shared" si="2"/>
        <v>2</v>
      </c>
      <c r="V19" s="423">
        <f t="shared" ca="1" si="3"/>
        <v>0</v>
      </c>
      <c r="W19" s="420" t="str">
        <f t="shared" ca="1" si="4"/>
        <v>CUMPLIDA</v>
      </c>
      <c r="X19" s="420" t="str">
        <f ca="1">IF(W19="CUMPLIDA","CUMPLIDA",IF(W19="EN TERMINO","EN TERMINO","VENCIDA"))</f>
        <v>CUMPLIDA</v>
      </c>
    </row>
    <row r="20" spans="1:24">
      <c r="A20" s="68" t="s">
        <v>694</v>
      </c>
      <c r="B20" s="68"/>
      <c r="C20" s="69"/>
      <c r="D20" s="68"/>
      <c r="E20" s="68"/>
      <c r="F20" s="70"/>
      <c r="G20" s="70"/>
      <c r="H20" s="70"/>
      <c r="I20" s="71"/>
      <c r="J20" s="71"/>
      <c r="K20" s="72"/>
      <c r="L20" s="73"/>
      <c r="M20" s="73"/>
      <c r="N20" s="74"/>
      <c r="O20" s="72"/>
      <c r="P20" s="72"/>
      <c r="Q20" s="72"/>
      <c r="R20" s="73"/>
      <c r="S20" s="73"/>
      <c r="T20" s="73"/>
      <c r="U20" s="73"/>
      <c r="V20" s="73"/>
      <c r="W20" s="73"/>
      <c r="X20" s="75"/>
    </row>
    <row r="21" spans="1:24" ht="240">
      <c r="A21" s="875">
        <v>16</v>
      </c>
      <c r="B21" s="870" t="s">
        <v>880</v>
      </c>
      <c r="C21" s="870" t="s">
        <v>697</v>
      </c>
      <c r="D21" s="870" t="s">
        <v>881</v>
      </c>
      <c r="E21" s="130" t="s">
        <v>698</v>
      </c>
      <c r="F21" s="128" t="s">
        <v>1127</v>
      </c>
      <c r="G21" s="127" t="s">
        <v>702</v>
      </c>
      <c r="H21" s="127">
        <v>1</v>
      </c>
      <c r="I21" s="19">
        <f>DEFINITIVO!I144</f>
        <v>43009</v>
      </c>
      <c r="J21" s="19">
        <f>DEFINITIVO!J144</f>
        <v>43069</v>
      </c>
      <c r="K21" s="78">
        <f>(+J21-I21)/7</f>
        <v>8.5714285714285712</v>
      </c>
      <c r="L21" s="127" t="s">
        <v>1076</v>
      </c>
      <c r="M21" s="131">
        <f>DEFINITIVO!M144</f>
        <v>1</v>
      </c>
      <c r="N21" s="79">
        <f t="shared" ref="N21:N29" si="5">IF(M21/H21&gt;1,1,+M21/H21)</f>
        <v>1</v>
      </c>
      <c r="O21" s="78">
        <f t="shared" ref="O21:O29" si="6">+K21*N21</f>
        <v>8.5714285714285712</v>
      </c>
      <c r="P21" s="78" t="e">
        <f>IF(J21&lt;=#REF!,O21,0)</f>
        <v>#REF!</v>
      </c>
      <c r="Q21" s="78" t="e">
        <f>IF(#REF!&gt;=J21,K21,0)</f>
        <v>#REF!</v>
      </c>
      <c r="R21" s="78"/>
      <c r="S21" s="131"/>
      <c r="T21" s="82" t="str">
        <f>DEFINITIVO!T144</f>
        <v>PLAN VIGENCIA 2016</v>
      </c>
      <c r="U21" s="131">
        <f t="shared" ref="U21:U29" si="7">IF(N21=100%,2,0)</f>
        <v>2</v>
      </c>
      <c r="V21" s="131">
        <f t="shared" ref="V21:V47" ca="1" si="8">IF(J21&lt;$T$2,0,1)</f>
        <v>0</v>
      </c>
      <c r="W21" s="131" t="str">
        <f t="shared" ref="W21:W47" ca="1" si="9">IF(U21+V21&gt;1,"CUMPLIDA",IF(V21=1,"EN TERMINO","VENCIDA"))</f>
        <v>CUMPLIDA</v>
      </c>
      <c r="X21" s="883" t="str">
        <f ca="1">IF(W21&amp;W22&amp;W23&amp;W24&amp;W25&amp;W26&amp;W27&amp;W28&amp;W29="CUMPLIDA","CUMPLIDA",IF(OR(W21="VENCIDA",W22="VENCIDA",W23="VENCIDA",W24="VENCIDA",W25="VENCIDA",W26="VENCIDA",W27="VENCIDA",W28="VENCIDA",W29="VENCIDA"),"VENCIDA",IF(U21+U22+U23+U24+U25+U26+U27+U28+U29=18,"CUMPLIDA","EN TERMINO")))</f>
        <v>CUMPLIDA</v>
      </c>
    </row>
    <row r="22" spans="1:24" ht="108">
      <c r="A22" s="902"/>
      <c r="B22" s="903"/>
      <c r="C22" s="903"/>
      <c r="D22" s="903"/>
      <c r="E22" s="128" t="s">
        <v>1118</v>
      </c>
      <c r="F22" s="144" t="s">
        <v>1077</v>
      </c>
      <c r="G22" s="127" t="s">
        <v>448</v>
      </c>
      <c r="H22" s="127">
        <v>1</v>
      </c>
      <c r="I22" s="19">
        <f>DEFINITIVO!I145</f>
        <v>43009</v>
      </c>
      <c r="J22" s="19">
        <f>DEFINITIVO!J145</f>
        <v>43069</v>
      </c>
      <c r="K22" s="78">
        <v>9</v>
      </c>
      <c r="L22" s="127" t="s">
        <v>1076</v>
      </c>
      <c r="M22" s="164">
        <f>DEFINITIVO!M145</f>
        <v>1</v>
      </c>
      <c r="N22" s="79">
        <f t="shared" si="5"/>
        <v>1</v>
      </c>
      <c r="O22" s="78">
        <f t="shared" si="6"/>
        <v>9</v>
      </c>
      <c r="P22" s="78" t="e">
        <f>IF(J22&lt;=#REF!,O22,0)</f>
        <v>#REF!</v>
      </c>
      <c r="Q22" s="78" t="e">
        <f>IF(#REF!&gt;=J22,K22,0)</f>
        <v>#REF!</v>
      </c>
      <c r="R22" s="78"/>
      <c r="S22" s="131"/>
      <c r="T22" s="82" t="str">
        <f>DEFINITIVO!T145</f>
        <v>PLAN VIGENCIA 2016</v>
      </c>
      <c r="U22" s="131">
        <f t="shared" si="7"/>
        <v>2</v>
      </c>
      <c r="V22" s="131">
        <f t="shared" ca="1" si="8"/>
        <v>0</v>
      </c>
      <c r="W22" s="131" t="str">
        <f t="shared" ca="1" si="9"/>
        <v>CUMPLIDA</v>
      </c>
      <c r="X22" s="904"/>
    </row>
    <row r="23" spans="1:24" ht="48">
      <c r="A23" s="902"/>
      <c r="B23" s="903"/>
      <c r="C23" s="903"/>
      <c r="D23" s="903"/>
      <c r="E23" s="870" t="s">
        <v>1078</v>
      </c>
      <c r="F23" s="144" t="s">
        <v>1079</v>
      </c>
      <c r="G23" s="127" t="s">
        <v>448</v>
      </c>
      <c r="H23" s="127">
        <v>1</v>
      </c>
      <c r="I23" s="19">
        <f>DEFINITIVO!I146</f>
        <v>43009</v>
      </c>
      <c r="J23" s="19">
        <f>DEFINITIVO!J146</f>
        <v>43069</v>
      </c>
      <c r="K23" s="78">
        <v>9</v>
      </c>
      <c r="L23" s="127" t="s">
        <v>1076</v>
      </c>
      <c r="M23" s="164">
        <f>DEFINITIVO!M146</f>
        <v>1</v>
      </c>
      <c r="N23" s="79">
        <f t="shared" si="5"/>
        <v>1</v>
      </c>
      <c r="O23" s="78">
        <f t="shared" si="6"/>
        <v>9</v>
      </c>
      <c r="P23" s="78" t="e">
        <f>IF(J23&lt;=#REF!,O23,0)</f>
        <v>#REF!</v>
      </c>
      <c r="Q23" s="78" t="e">
        <f>IF(#REF!&gt;=J23,K23,0)</f>
        <v>#REF!</v>
      </c>
      <c r="R23" s="78"/>
      <c r="S23" s="131"/>
      <c r="T23" s="82" t="str">
        <f>DEFINITIVO!T146</f>
        <v>PLAN VIGENCIA 2016</v>
      </c>
      <c r="U23" s="131">
        <f t="shared" si="7"/>
        <v>2</v>
      </c>
      <c r="V23" s="131">
        <f t="shared" ca="1" si="8"/>
        <v>0</v>
      </c>
      <c r="W23" s="131" t="str">
        <f t="shared" ca="1" si="9"/>
        <v>CUMPLIDA</v>
      </c>
      <c r="X23" s="904"/>
    </row>
    <row r="24" spans="1:24" ht="84">
      <c r="A24" s="902"/>
      <c r="B24" s="903"/>
      <c r="C24" s="903"/>
      <c r="D24" s="903"/>
      <c r="E24" s="874"/>
      <c r="F24" s="144" t="s">
        <v>1080</v>
      </c>
      <c r="G24" s="127" t="s">
        <v>448</v>
      </c>
      <c r="H24" s="127">
        <v>1</v>
      </c>
      <c r="I24" s="19">
        <f>DEFINITIVO!I147</f>
        <v>43009</v>
      </c>
      <c r="J24" s="19">
        <f>DEFINITIVO!J147</f>
        <v>43069</v>
      </c>
      <c r="K24" s="78">
        <v>9</v>
      </c>
      <c r="L24" s="127" t="s">
        <v>1076</v>
      </c>
      <c r="M24" s="164">
        <f>DEFINITIVO!M147</f>
        <v>1</v>
      </c>
      <c r="N24" s="79">
        <f t="shared" si="5"/>
        <v>1</v>
      </c>
      <c r="O24" s="78">
        <f t="shared" si="6"/>
        <v>9</v>
      </c>
      <c r="P24" s="78" t="e">
        <f>IF(J24&lt;=#REF!,O24,0)</f>
        <v>#REF!</v>
      </c>
      <c r="Q24" s="78" t="e">
        <f>IF(#REF!&gt;=J24,K24,0)</f>
        <v>#REF!</v>
      </c>
      <c r="R24" s="78"/>
      <c r="S24" s="131"/>
      <c r="T24" s="82" t="str">
        <f>DEFINITIVO!T147</f>
        <v>PLAN VIGENCIA 2016</v>
      </c>
      <c r="U24" s="131">
        <f t="shared" si="7"/>
        <v>2</v>
      </c>
      <c r="V24" s="131">
        <f t="shared" ca="1" si="8"/>
        <v>0</v>
      </c>
      <c r="W24" s="131" t="str">
        <f t="shared" ca="1" si="9"/>
        <v>CUMPLIDA</v>
      </c>
      <c r="X24" s="904"/>
    </row>
    <row r="25" spans="1:24" ht="60">
      <c r="A25" s="902"/>
      <c r="B25" s="903"/>
      <c r="C25" s="903"/>
      <c r="D25" s="903"/>
      <c r="E25" s="874"/>
      <c r="F25" s="144" t="s">
        <v>1081</v>
      </c>
      <c r="G25" s="127" t="s">
        <v>448</v>
      </c>
      <c r="H25" s="127">
        <v>1</v>
      </c>
      <c r="I25" s="19">
        <f>DEFINITIVO!I148</f>
        <v>43009</v>
      </c>
      <c r="J25" s="19">
        <f>DEFINITIVO!J148</f>
        <v>43069</v>
      </c>
      <c r="K25" s="78">
        <v>9</v>
      </c>
      <c r="L25" s="127" t="s">
        <v>1076</v>
      </c>
      <c r="M25" s="164">
        <f>DEFINITIVO!M148</f>
        <v>1</v>
      </c>
      <c r="N25" s="79">
        <f t="shared" si="5"/>
        <v>1</v>
      </c>
      <c r="O25" s="78">
        <f t="shared" si="6"/>
        <v>9</v>
      </c>
      <c r="P25" s="78" t="e">
        <f>IF(J25&lt;=#REF!,O25,0)</f>
        <v>#REF!</v>
      </c>
      <c r="Q25" s="78" t="e">
        <f>IF(#REF!&gt;=J25,K25,0)</f>
        <v>#REF!</v>
      </c>
      <c r="R25" s="78"/>
      <c r="S25" s="131"/>
      <c r="T25" s="82" t="str">
        <f>DEFINITIVO!T148</f>
        <v>PLAN VIGENCIA 2016</v>
      </c>
      <c r="U25" s="131">
        <f t="shared" si="7"/>
        <v>2</v>
      </c>
      <c r="V25" s="131">
        <f t="shared" ca="1" si="8"/>
        <v>0</v>
      </c>
      <c r="W25" s="131" t="str">
        <f t="shared" ca="1" si="9"/>
        <v>CUMPLIDA</v>
      </c>
      <c r="X25" s="904"/>
    </row>
    <row r="26" spans="1:24" ht="48">
      <c r="A26" s="902"/>
      <c r="B26" s="903"/>
      <c r="C26" s="903"/>
      <c r="D26" s="903"/>
      <c r="E26" s="871"/>
      <c r="F26" s="144" t="s">
        <v>1082</v>
      </c>
      <c r="G26" s="127" t="s">
        <v>448</v>
      </c>
      <c r="H26" s="127">
        <v>1</v>
      </c>
      <c r="I26" s="19">
        <f>DEFINITIVO!I149</f>
        <v>43009</v>
      </c>
      <c r="J26" s="19">
        <f>DEFINITIVO!J149</f>
        <v>43069</v>
      </c>
      <c r="K26" s="78">
        <v>9</v>
      </c>
      <c r="L26" s="127" t="s">
        <v>1083</v>
      </c>
      <c r="M26" s="164">
        <f>DEFINITIVO!M149</f>
        <v>1</v>
      </c>
      <c r="N26" s="79">
        <f t="shared" si="5"/>
        <v>1</v>
      </c>
      <c r="O26" s="78">
        <f t="shared" si="6"/>
        <v>9</v>
      </c>
      <c r="P26" s="78" t="e">
        <f>IF(J26&lt;=#REF!,O26,0)</f>
        <v>#REF!</v>
      </c>
      <c r="Q26" s="78" t="e">
        <f>IF(#REF!&gt;=J26,K26,0)</f>
        <v>#REF!</v>
      </c>
      <c r="R26" s="78"/>
      <c r="S26" s="131"/>
      <c r="T26" s="82" t="str">
        <f>DEFINITIVO!T149</f>
        <v>PLAN VIGENCIA 2016</v>
      </c>
      <c r="U26" s="131">
        <f t="shared" si="7"/>
        <v>2</v>
      </c>
      <c r="V26" s="131">
        <f t="shared" ca="1" si="8"/>
        <v>0</v>
      </c>
      <c r="W26" s="131" t="str">
        <f t="shared" ca="1" si="9"/>
        <v>CUMPLIDA</v>
      </c>
      <c r="X26" s="904"/>
    </row>
    <row r="27" spans="1:24" ht="108">
      <c r="A27" s="902"/>
      <c r="B27" s="903"/>
      <c r="C27" s="903"/>
      <c r="D27" s="903"/>
      <c r="E27" s="130" t="s">
        <v>1119</v>
      </c>
      <c r="F27" s="144" t="s">
        <v>1120</v>
      </c>
      <c r="G27" s="127" t="s">
        <v>448</v>
      </c>
      <c r="H27" s="127">
        <v>1</v>
      </c>
      <c r="I27" s="19">
        <f>DEFINITIVO!I150</f>
        <v>43009</v>
      </c>
      <c r="J27" s="19">
        <f>DEFINITIVO!J150</f>
        <v>43069</v>
      </c>
      <c r="K27" s="78">
        <v>9</v>
      </c>
      <c r="L27" s="127" t="s">
        <v>1076</v>
      </c>
      <c r="M27" s="164">
        <f>DEFINITIVO!M150</f>
        <v>1</v>
      </c>
      <c r="N27" s="79">
        <f t="shared" si="5"/>
        <v>1</v>
      </c>
      <c r="O27" s="78">
        <f t="shared" si="6"/>
        <v>9</v>
      </c>
      <c r="P27" s="78" t="e">
        <f>IF(J27&lt;=#REF!,O27,0)</f>
        <v>#REF!</v>
      </c>
      <c r="Q27" s="78" t="e">
        <f>IF(#REF!&gt;=J27,K27,0)</f>
        <v>#REF!</v>
      </c>
      <c r="R27" s="78"/>
      <c r="S27" s="131"/>
      <c r="T27" s="82" t="str">
        <f>DEFINITIVO!T150</f>
        <v>PLAN VIGENCIA 2016</v>
      </c>
      <c r="U27" s="131">
        <f t="shared" si="7"/>
        <v>2</v>
      </c>
      <c r="V27" s="131">
        <f t="shared" ca="1" si="8"/>
        <v>0</v>
      </c>
      <c r="W27" s="131" t="str">
        <f t="shared" ca="1" si="9"/>
        <v>CUMPLIDA</v>
      </c>
      <c r="X27" s="904"/>
    </row>
    <row r="28" spans="1:24" ht="84">
      <c r="A28" s="902"/>
      <c r="B28" s="903"/>
      <c r="C28" s="903"/>
      <c r="D28" s="903"/>
      <c r="E28" s="130" t="s">
        <v>1121</v>
      </c>
      <c r="F28" s="144" t="s">
        <v>1084</v>
      </c>
      <c r="G28" s="127" t="s">
        <v>1085</v>
      </c>
      <c r="H28" s="127">
        <v>1</v>
      </c>
      <c r="I28" s="19">
        <f>DEFINITIVO!I151</f>
        <v>43009</v>
      </c>
      <c r="J28" s="19">
        <f>DEFINITIVO!J151</f>
        <v>43069</v>
      </c>
      <c r="K28" s="78">
        <v>9</v>
      </c>
      <c r="L28" s="127" t="s">
        <v>1083</v>
      </c>
      <c r="M28" s="164">
        <f>DEFINITIVO!M151</f>
        <v>1</v>
      </c>
      <c r="N28" s="79">
        <f t="shared" si="5"/>
        <v>1</v>
      </c>
      <c r="O28" s="78">
        <f t="shared" si="6"/>
        <v>9</v>
      </c>
      <c r="P28" s="78" t="e">
        <f>IF(J28&lt;=#REF!,O28,0)</f>
        <v>#REF!</v>
      </c>
      <c r="Q28" s="78" t="e">
        <f>IF(#REF!&gt;=J28,K28,0)</f>
        <v>#REF!</v>
      </c>
      <c r="R28" s="78"/>
      <c r="S28" s="131"/>
      <c r="T28" s="82" t="str">
        <f>DEFINITIVO!T151</f>
        <v>PLAN VIGENCIA 2016
20174000494331 del 17/11/2017.</v>
      </c>
      <c r="U28" s="131">
        <f t="shared" si="7"/>
        <v>2</v>
      </c>
      <c r="V28" s="131">
        <f t="shared" ca="1" si="8"/>
        <v>0</v>
      </c>
      <c r="W28" s="131" t="str">
        <f t="shared" ca="1" si="9"/>
        <v>CUMPLIDA</v>
      </c>
      <c r="X28" s="904"/>
    </row>
    <row r="29" spans="1:24" ht="84">
      <c r="A29" s="876"/>
      <c r="B29" s="897"/>
      <c r="C29" s="897"/>
      <c r="D29" s="897"/>
      <c r="E29" s="130" t="s">
        <v>1086</v>
      </c>
      <c r="F29" s="130" t="s">
        <v>1087</v>
      </c>
      <c r="G29" s="127" t="s">
        <v>1088</v>
      </c>
      <c r="H29" s="127">
        <v>1</v>
      </c>
      <c r="I29" s="19">
        <f>DEFINITIVO!I152</f>
        <v>43132</v>
      </c>
      <c r="J29" s="19">
        <f>DEFINITIVO!J152</f>
        <v>43160</v>
      </c>
      <c r="K29" s="78">
        <v>9</v>
      </c>
      <c r="L29" s="127" t="s">
        <v>1083</v>
      </c>
      <c r="M29" s="164">
        <f>DEFINITIVO!M152</f>
        <v>1</v>
      </c>
      <c r="N29" s="79">
        <f t="shared" si="5"/>
        <v>1</v>
      </c>
      <c r="O29" s="78">
        <f t="shared" si="6"/>
        <v>9</v>
      </c>
      <c r="P29" s="78" t="e">
        <f>IF(J29&lt;=#REF!,O29,0)</f>
        <v>#REF!</v>
      </c>
      <c r="Q29" s="78" t="e">
        <f>IF(#REF!&gt;=J29,K29,0)</f>
        <v>#REF!</v>
      </c>
      <c r="R29" s="78"/>
      <c r="S29" s="131"/>
      <c r="T29" s="82" t="str">
        <f>DEFINITIVO!T152</f>
        <v>PLAN VIGENCIA 2016
Mediante el oficio MT 20184020144611 de fecha 16 de abril de 2018, se solicita al Señor Contralor Delegado del Sector de Infraestructura, la programación de la reunión que contempla el Plan de Mejoramiento de la Auditoria 2016</v>
      </c>
      <c r="U29" s="131">
        <f t="shared" si="7"/>
        <v>2</v>
      </c>
      <c r="V29" s="131">
        <f t="shared" ca="1" si="8"/>
        <v>0</v>
      </c>
      <c r="W29" s="131" t="str">
        <f t="shared" ca="1" si="9"/>
        <v>CUMPLIDA</v>
      </c>
      <c r="X29" s="905"/>
    </row>
    <row r="30" spans="1:24" ht="132">
      <c r="A30" s="996">
        <v>30</v>
      </c>
      <c r="B30" s="858" t="s">
        <v>934</v>
      </c>
      <c r="C30" s="858" t="s">
        <v>48</v>
      </c>
      <c r="D30" s="130" t="s">
        <v>751</v>
      </c>
      <c r="E30" s="130" t="s">
        <v>894</v>
      </c>
      <c r="F30" s="130" t="s">
        <v>895</v>
      </c>
      <c r="G30" s="129" t="s">
        <v>752</v>
      </c>
      <c r="H30" s="129">
        <v>1</v>
      </c>
      <c r="I30" s="19">
        <f>DEFINITIVO!I185</f>
        <v>43010</v>
      </c>
      <c r="J30" s="19">
        <f>DEFINITIVO!J185</f>
        <v>43100</v>
      </c>
      <c r="K30" s="78">
        <f t="shared" ref="K30:K47" si="10">(+J30-I30)/7</f>
        <v>12.857142857142858</v>
      </c>
      <c r="L30" s="131" t="s">
        <v>753</v>
      </c>
      <c r="M30" s="131">
        <f>DEFINITIVO!M185</f>
        <v>1</v>
      </c>
      <c r="N30" s="79">
        <f t="shared" ref="N30:N47" si="11">IF(M30/H30&gt;1,1,+M30/H30)</f>
        <v>1</v>
      </c>
      <c r="O30" s="78">
        <f t="shared" ref="O30:O47" si="12">+K30*N30</f>
        <v>12.857142857142858</v>
      </c>
      <c r="P30" s="78" t="e">
        <f>IF(J30&lt;=#REF!,O30,0)</f>
        <v>#REF!</v>
      </c>
      <c r="Q30" s="78" t="e">
        <f>IF(#REF!&gt;=J30,K30,0)</f>
        <v>#REF!</v>
      </c>
      <c r="R30" s="78"/>
      <c r="S30" s="131"/>
      <c r="T30" s="82" t="str">
        <f>DEFINITIVO!T185</f>
        <v xml:space="preserve">PLAN VIGENCIA 2016
Mediante memorando 20171320216273 el coordinador del Grupo de Defensa Judicial, remite a los contratistas del grupo  el Formato de Control de actividades de contratistas, para su debido diligenciamiento y archivo en la carpeta correspondiente.
</v>
      </c>
      <c r="U30" s="131">
        <f t="shared" ref="U30:U47" si="13">IF(N30=100%,2,0)</f>
        <v>2</v>
      </c>
      <c r="V30" s="131">
        <f t="shared" ca="1" si="8"/>
        <v>0</v>
      </c>
      <c r="W30" s="131" t="str">
        <f t="shared" ca="1" si="9"/>
        <v>CUMPLIDA</v>
      </c>
      <c r="X30" s="883" t="str">
        <f ca="1">IF(W30&amp;W31&amp;W32&amp;W33="CUMPLIDA","CUMPLIDA",IF(OR(W30="VENCIDA",W31="VENCIDA",W32="VENCIDA",W33="VENCIDA"),"VENCIDA",IF(U30+U31+U32+U33=8,"CUMPLIDA","EN TERMINO")))</f>
        <v>CUMPLIDA</v>
      </c>
    </row>
    <row r="31" spans="1:24" ht="96">
      <c r="A31" s="996"/>
      <c r="B31" s="858"/>
      <c r="C31" s="858"/>
      <c r="D31" s="130" t="s">
        <v>754</v>
      </c>
      <c r="E31" s="137" t="s">
        <v>755</v>
      </c>
      <c r="F31" s="137" t="s">
        <v>756</v>
      </c>
      <c r="G31" s="81" t="s">
        <v>896</v>
      </c>
      <c r="H31" s="81">
        <v>3</v>
      </c>
      <c r="I31" s="19">
        <f>DEFINITIVO!I186</f>
        <v>43010</v>
      </c>
      <c r="J31" s="19">
        <f>DEFINITIVO!J186</f>
        <v>43374</v>
      </c>
      <c r="K31" s="78">
        <f t="shared" si="10"/>
        <v>52</v>
      </c>
      <c r="L31" s="131" t="s">
        <v>753</v>
      </c>
      <c r="M31" s="164">
        <f>DEFINITIVO!M186</f>
        <v>3</v>
      </c>
      <c r="N31" s="79">
        <f t="shared" si="11"/>
        <v>1</v>
      </c>
      <c r="O31" s="78">
        <f t="shared" si="12"/>
        <v>52</v>
      </c>
      <c r="P31" s="78" t="e">
        <f>IF(J31&lt;=#REF!,O31,0)</f>
        <v>#REF!</v>
      </c>
      <c r="Q31" s="78" t="e">
        <f>IF(#REF!&gt;=J31,K31,0)</f>
        <v>#REF!</v>
      </c>
      <c r="R31" s="78"/>
      <c r="S31" s="131"/>
      <c r="T31" s="82" t="str">
        <f>DEFINITIVO!T186</f>
        <v>PLAN VIGENCIA 2016                                                                                    
Se realizaron revisiones virtuales de los proceos en el sistema ekogui y posterior visita a 18 Direcciones territoriales en el año 2017 y aleatorias en el año 2018, con actas que soportan las respectivas auditorias y visitas.</v>
      </c>
      <c r="U31" s="131">
        <f t="shared" si="13"/>
        <v>2</v>
      </c>
      <c r="V31" s="131">
        <f t="shared" ca="1" si="8"/>
        <v>0</v>
      </c>
      <c r="W31" s="131" t="str">
        <f t="shared" ca="1" si="9"/>
        <v>CUMPLIDA</v>
      </c>
      <c r="X31" s="884"/>
    </row>
    <row r="32" spans="1:24" ht="81.75" customHeight="1">
      <c r="A32" s="996"/>
      <c r="B32" s="858"/>
      <c r="C32" s="858"/>
      <c r="D32" s="130" t="s">
        <v>757</v>
      </c>
      <c r="E32" s="137" t="s">
        <v>758</v>
      </c>
      <c r="F32" s="137" t="s">
        <v>759</v>
      </c>
      <c r="G32" s="81" t="s">
        <v>760</v>
      </c>
      <c r="H32" s="81">
        <v>1</v>
      </c>
      <c r="I32" s="19">
        <f>DEFINITIVO!I187</f>
        <v>43010</v>
      </c>
      <c r="J32" s="19">
        <f>DEFINITIVO!J187</f>
        <v>43374</v>
      </c>
      <c r="K32" s="78">
        <f t="shared" si="10"/>
        <v>52</v>
      </c>
      <c r="L32" s="131" t="s">
        <v>753</v>
      </c>
      <c r="M32" s="164">
        <f>DEFINITIVO!M187</f>
        <v>1</v>
      </c>
      <c r="N32" s="79">
        <f t="shared" si="11"/>
        <v>1</v>
      </c>
      <c r="O32" s="78">
        <f t="shared" si="12"/>
        <v>52</v>
      </c>
      <c r="P32" s="78" t="e">
        <f>IF(J32&lt;=#REF!,O32,0)</f>
        <v>#REF!</v>
      </c>
      <c r="Q32" s="78" t="e">
        <f>IF(#REF!&gt;=J32,K32,0)</f>
        <v>#REF!</v>
      </c>
      <c r="R32" s="78"/>
      <c r="S32" s="131"/>
      <c r="T32" s="82" t="str">
        <f>DEFINITIVO!T187</f>
        <v>PLAN VIGENCIA 2016
Con los dos procedimientos de defensa judicial, donde somos demandantes y donde somos demandados, modificado y publicado en el aplicativo Daruma, se da cumplimiento con la acción</v>
      </c>
      <c r="U32" s="131">
        <f t="shared" si="13"/>
        <v>2</v>
      </c>
      <c r="V32" s="131">
        <f t="shared" ca="1" si="8"/>
        <v>0</v>
      </c>
      <c r="W32" s="131" t="str">
        <f t="shared" ca="1" si="9"/>
        <v>CUMPLIDA</v>
      </c>
      <c r="X32" s="884"/>
    </row>
    <row r="33" spans="1:24" ht="132">
      <c r="A33" s="996"/>
      <c r="B33" s="858"/>
      <c r="C33" s="858"/>
      <c r="D33" s="130" t="s">
        <v>897</v>
      </c>
      <c r="E33" s="130" t="s">
        <v>761</v>
      </c>
      <c r="F33" s="130" t="s">
        <v>898</v>
      </c>
      <c r="G33" s="81" t="s">
        <v>760</v>
      </c>
      <c r="H33" s="81">
        <v>1</v>
      </c>
      <c r="I33" s="19">
        <f>DEFINITIVO!I188</f>
        <v>43010</v>
      </c>
      <c r="J33" s="19">
        <f>DEFINITIVO!J188</f>
        <v>43374</v>
      </c>
      <c r="K33" s="78">
        <f t="shared" si="10"/>
        <v>52</v>
      </c>
      <c r="L33" s="131" t="s">
        <v>753</v>
      </c>
      <c r="M33" s="164">
        <f>DEFINITIVO!M188</f>
        <v>1</v>
      </c>
      <c r="N33" s="79">
        <f t="shared" si="11"/>
        <v>1</v>
      </c>
      <c r="O33" s="78">
        <f t="shared" si="12"/>
        <v>52</v>
      </c>
      <c r="P33" s="78" t="e">
        <f>IF(J33&lt;=#REF!,O33,0)</f>
        <v>#REF!</v>
      </c>
      <c r="Q33" s="78" t="e">
        <f>IF(#REF!&gt;=J33,K33,0)</f>
        <v>#REF!</v>
      </c>
      <c r="R33" s="78"/>
      <c r="S33" s="131"/>
      <c r="T33" s="82" t="str">
        <f>DEFINITIVO!T188</f>
        <v>PLAN VIGENCIA 2016
Con los dos procedimientos de defensa judicial, donde somos demandantes y donde somos demandados, modificado y publicado en el aplicativo Daruma, se da cumplimiento con la acción</v>
      </c>
      <c r="U33" s="131">
        <f t="shared" si="13"/>
        <v>2</v>
      </c>
      <c r="V33" s="131">
        <f t="shared" ca="1" si="8"/>
        <v>0</v>
      </c>
      <c r="W33" s="131" t="str">
        <f t="shared" ca="1" si="9"/>
        <v>CUMPLIDA</v>
      </c>
      <c r="X33" s="885"/>
    </row>
    <row r="34" spans="1:24" ht="97.5" customHeight="1">
      <c r="A34" s="865">
        <v>31</v>
      </c>
      <c r="B34" s="858" t="s">
        <v>1065</v>
      </c>
      <c r="C34" s="858" t="s">
        <v>736</v>
      </c>
      <c r="D34" s="858" t="s">
        <v>899</v>
      </c>
      <c r="E34" s="137" t="s">
        <v>737</v>
      </c>
      <c r="F34" s="137" t="s">
        <v>769</v>
      </c>
      <c r="G34" s="81" t="s">
        <v>738</v>
      </c>
      <c r="H34" s="81">
        <v>1</v>
      </c>
      <c r="I34" s="19">
        <f>DEFINITIVO!I189</f>
        <v>43038</v>
      </c>
      <c r="J34" s="19">
        <f>DEFINITIVO!J189</f>
        <v>43281</v>
      </c>
      <c r="K34" s="78">
        <f t="shared" si="10"/>
        <v>34.714285714285715</v>
      </c>
      <c r="L34" s="963" t="s">
        <v>739</v>
      </c>
      <c r="M34" s="164">
        <f>DEFINITIVO!M189</f>
        <v>1</v>
      </c>
      <c r="N34" s="79">
        <f t="shared" si="11"/>
        <v>1</v>
      </c>
      <c r="O34" s="78">
        <f t="shared" si="12"/>
        <v>34.714285714285715</v>
      </c>
      <c r="P34" s="78" t="e">
        <f>IF(J34&lt;=#REF!,O34,0)</f>
        <v>#REF!</v>
      </c>
      <c r="Q34" s="78" t="e">
        <f>IF(#REF!&gt;=J34,K34,0)</f>
        <v>#REF!</v>
      </c>
      <c r="R34" s="78"/>
      <c r="S34" s="131"/>
      <c r="T34" s="82" t="str">
        <f>DEFINITIVO!T189</f>
        <v>PLAN VIGENCIA 2016
La modificación fue efectuada por el Grupo Contratos, situación que puede ser evidenciada en el documento "Mapa de Riesgos Anticorrupción" publicado en la pagina web del Ministerio de Transporte.</v>
      </c>
      <c r="U34" s="131">
        <f t="shared" si="13"/>
        <v>2</v>
      </c>
      <c r="V34" s="131">
        <f t="shared" ca="1" si="8"/>
        <v>0</v>
      </c>
      <c r="W34" s="131" t="str">
        <f t="shared" ca="1" si="9"/>
        <v>CUMPLIDA</v>
      </c>
      <c r="X34" s="881" t="str">
        <f ca="1">IF(W34&amp;W35&amp;W36="CUMPLIDA","CUMPLIDA",IF(OR(W34="VENCIDA",W35="VENCIDA",W36="VENCIDA"),"VENCIDA",IF(U34+U35+U36=6,"CUMPLIDA","EN TERMINO")))</f>
        <v>CUMPLIDA</v>
      </c>
    </row>
    <row r="35" spans="1:24" ht="204">
      <c r="A35" s="945"/>
      <c r="B35" s="858"/>
      <c r="C35" s="858"/>
      <c r="D35" s="858"/>
      <c r="E35" s="137" t="s">
        <v>900</v>
      </c>
      <c r="F35" s="137" t="s">
        <v>740</v>
      </c>
      <c r="G35" s="81" t="s">
        <v>741</v>
      </c>
      <c r="H35" s="81">
        <v>1</v>
      </c>
      <c r="I35" s="19">
        <f>DEFINITIVO!I190</f>
        <v>43038</v>
      </c>
      <c r="J35" s="19">
        <f>DEFINITIVO!J190</f>
        <v>43281</v>
      </c>
      <c r="K35" s="78">
        <f t="shared" si="10"/>
        <v>34.714285714285715</v>
      </c>
      <c r="L35" s="865"/>
      <c r="M35" s="164">
        <f>DEFINITIVO!M190</f>
        <v>1</v>
      </c>
      <c r="N35" s="79">
        <f t="shared" si="11"/>
        <v>1</v>
      </c>
      <c r="O35" s="78">
        <f t="shared" si="12"/>
        <v>34.714285714285715</v>
      </c>
      <c r="P35" s="78" t="e">
        <f>IF(J35&lt;=#REF!,O35,0)</f>
        <v>#REF!</v>
      </c>
      <c r="Q35" s="78" t="e">
        <f>IF(#REF!&gt;=J35,K35,0)</f>
        <v>#REF!</v>
      </c>
      <c r="R35" s="78"/>
      <c r="S35" s="131"/>
      <c r="T35" s="82" t="str">
        <f>DEFINITIVO!T190</f>
        <v xml:space="preserve">PLAN VIGENCIA 2016
Existen dos actas de terminación (terminación por vencimiento en el plazo pactado para contratos de obra y acta de terminación por vencimiento en el plazo pactado para otro tipo de contratos), estas dos actas ya cuentan con un espacio diseñado para que el supervisor o interventor realice las observaciones sobre los trabajos y/o servicios y/o obras ejecutadas por el contratista. El acta de recibo parcial fue modificada incluyendo un espacio para observaciones del supervisor. Dicha acta fue publicada en el DARUMA y esta en proceso de aprobación por parte de la Oficina Asesora de Planeación. </v>
      </c>
      <c r="U35" s="131">
        <f t="shared" si="13"/>
        <v>2</v>
      </c>
      <c r="V35" s="131">
        <f t="shared" ca="1" si="8"/>
        <v>0</v>
      </c>
      <c r="W35" s="131" t="str">
        <f t="shared" ca="1" si="9"/>
        <v>CUMPLIDA</v>
      </c>
      <c r="X35" s="881"/>
    </row>
    <row r="36" spans="1:24" ht="216">
      <c r="A36" s="945"/>
      <c r="B36" s="858"/>
      <c r="C36" s="858"/>
      <c r="D36" s="858"/>
      <c r="E36" s="137" t="s">
        <v>742</v>
      </c>
      <c r="F36" s="137" t="s">
        <v>743</v>
      </c>
      <c r="G36" s="81" t="s">
        <v>744</v>
      </c>
      <c r="H36" s="81">
        <v>2</v>
      </c>
      <c r="I36" s="19">
        <f>DEFINITIVO!I191</f>
        <v>43039</v>
      </c>
      <c r="J36" s="19">
        <f>DEFINITIVO!J191</f>
        <v>43373</v>
      </c>
      <c r="K36" s="78">
        <f t="shared" si="10"/>
        <v>47.714285714285715</v>
      </c>
      <c r="L36" s="865"/>
      <c r="M36" s="164">
        <f>DEFINITIVO!M191</f>
        <v>2</v>
      </c>
      <c r="N36" s="79">
        <f t="shared" si="11"/>
        <v>1</v>
      </c>
      <c r="O36" s="78">
        <f t="shared" si="12"/>
        <v>47.714285714285715</v>
      </c>
      <c r="P36" s="78" t="e">
        <f>IF(J36&lt;=#REF!,O36,0)</f>
        <v>#REF!</v>
      </c>
      <c r="Q36" s="78" t="e">
        <f>IF(#REF!&gt;=J36,K36,0)</f>
        <v>#REF!</v>
      </c>
      <c r="R36" s="78"/>
      <c r="S36" s="131"/>
      <c r="T36" s="82" t="str">
        <f>DEFINITIVO!T191</f>
        <v>PLAN VIGENCIA 2016
El dia jueves 19 de abril de 2018, se realizo capacitacion frente al contenido y aplicacion del manual de supervision, capacitacion dictada por la Coordinadora del Grupo de Contratos Isabel Cristina Vargas Sinisterra
El miercoles 22 de agosto en el auditorio Modesto Garcès y con conexión vía skype, se llevó a cabo la capacitación sobre "Derechos y Deberes de los Supervisores de contratos", dirigida a todos los empleados públicos y contratistas de la entidad, dictada por la Coordinadora del Grupo Contratos Isabel Cristina Vargas Sinisterra y Cristina Silva, quien explicó todo lo referente al manejo del programa Sisco</v>
      </c>
      <c r="U36" s="131">
        <f t="shared" si="13"/>
        <v>2</v>
      </c>
      <c r="V36" s="131">
        <f t="shared" ca="1" si="8"/>
        <v>0</v>
      </c>
      <c r="W36" s="131" t="str">
        <f t="shared" ca="1" si="9"/>
        <v>CUMPLIDA</v>
      </c>
      <c r="X36" s="881"/>
    </row>
    <row r="37" spans="1:24" ht="95.25" customHeight="1">
      <c r="A37" s="996">
        <v>32</v>
      </c>
      <c r="B37" s="858" t="s">
        <v>762</v>
      </c>
      <c r="C37" s="858" t="s">
        <v>763</v>
      </c>
      <c r="D37" s="858" t="s">
        <v>764</v>
      </c>
      <c r="E37" s="995" t="s">
        <v>901</v>
      </c>
      <c r="F37" s="137" t="s">
        <v>770</v>
      </c>
      <c r="G37" s="129" t="s">
        <v>760</v>
      </c>
      <c r="H37" s="129">
        <v>1</v>
      </c>
      <c r="I37" s="19">
        <f>DEFINITIVO!I192</f>
        <v>43010</v>
      </c>
      <c r="J37" s="19">
        <f>DEFINITIVO!J192</f>
        <v>43374</v>
      </c>
      <c r="K37" s="78">
        <f t="shared" si="10"/>
        <v>52</v>
      </c>
      <c r="L37" s="131" t="s">
        <v>753</v>
      </c>
      <c r="M37" s="164">
        <f>DEFINITIVO!M192</f>
        <v>1</v>
      </c>
      <c r="N37" s="79">
        <f t="shared" si="11"/>
        <v>1</v>
      </c>
      <c r="O37" s="78">
        <f t="shared" si="12"/>
        <v>52</v>
      </c>
      <c r="P37" s="78" t="e">
        <f>IF(J37&lt;=#REF!,O37,0)</f>
        <v>#REF!</v>
      </c>
      <c r="Q37" s="78" t="e">
        <f>IF(#REF!&gt;=J37,K37,0)</f>
        <v>#REF!</v>
      </c>
      <c r="R37" s="78"/>
      <c r="S37" s="131"/>
      <c r="T37" s="82" t="str">
        <f>DEFINITIVO!T192</f>
        <v>PLAN VIGENCIA 2016
Con los dos procedimientos de defensa judicial, donde somos demandantes y donde somos demandados, modificado y publicado en el aplicativo Daruma, se da cumplimiento con la acción</v>
      </c>
      <c r="U37" s="131">
        <f t="shared" si="13"/>
        <v>2</v>
      </c>
      <c r="V37" s="131">
        <f t="shared" ca="1" si="8"/>
        <v>0</v>
      </c>
      <c r="W37" s="131" t="str">
        <f t="shared" ca="1" si="9"/>
        <v>CUMPLIDA</v>
      </c>
      <c r="X37" s="881" t="str">
        <f ca="1">IF(W37&amp;W38&amp;W39="CUMPLIDA","CUMPLIDA",IF(OR(W37="VENCIDA",W38="VENCIDA",W39="VENCIDA"),"VENCIDA",IF(U37+U38+U39=6,"CUMPLIDA","EN TERMINO")))</f>
        <v>CUMPLIDA</v>
      </c>
    </row>
    <row r="38" spans="1:24" ht="72">
      <c r="A38" s="945"/>
      <c r="B38" s="858"/>
      <c r="C38" s="858"/>
      <c r="D38" s="858"/>
      <c r="E38" s="858"/>
      <c r="F38" s="137" t="s">
        <v>765</v>
      </c>
      <c r="G38" s="129" t="s">
        <v>766</v>
      </c>
      <c r="H38" s="129">
        <v>1</v>
      </c>
      <c r="I38" s="19">
        <f>DEFINITIVO!I193</f>
        <v>43010</v>
      </c>
      <c r="J38" s="19">
        <f>DEFINITIVO!J193</f>
        <v>43100</v>
      </c>
      <c r="K38" s="78">
        <f t="shared" si="10"/>
        <v>12.857142857142858</v>
      </c>
      <c r="L38" s="131" t="s">
        <v>767</v>
      </c>
      <c r="M38" s="164">
        <f>DEFINITIVO!M193</f>
        <v>1</v>
      </c>
      <c r="N38" s="79">
        <f t="shared" si="11"/>
        <v>1</v>
      </c>
      <c r="O38" s="78">
        <f t="shared" si="12"/>
        <v>12.857142857142858</v>
      </c>
      <c r="P38" s="78" t="e">
        <f>IF(J38&lt;=#REF!,O38,0)</f>
        <v>#REF!</v>
      </c>
      <c r="Q38" s="78" t="e">
        <f>IF(#REF!&gt;=J38,K38,0)</f>
        <v>#REF!</v>
      </c>
      <c r="R38" s="78"/>
      <c r="S38" s="131"/>
      <c r="T38" s="82" t="str">
        <f>DEFINITIVO!T193</f>
        <v>PLAN VIGENCIA 2016
Se envía el memorando 20171320216253 a los funcionarios y contratistas del Grupo de Defensa Judicial, para asegurar el adecuado cumplimiento de las normas de archivo y archivo judicial</v>
      </c>
      <c r="U38" s="131">
        <f t="shared" si="13"/>
        <v>2</v>
      </c>
      <c r="V38" s="131">
        <f t="shared" ca="1" si="8"/>
        <v>0</v>
      </c>
      <c r="W38" s="131" t="str">
        <f t="shared" ca="1" si="9"/>
        <v>CUMPLIDA</v>
      </c>
      <c r="X38" s="881"/>
    </row>
    <row r="39" spans="1:24" ht="84">
      <c r="A39" s="945"/>
      <c r="B39" s="858"/>
      <c r="C39" s="858"/>
      <c r="D39" s="858"/>
      <c r="E39" s="858"/>
      <c r="F39" s="137" t="s">
        <v>902</v>
      </c>
      <c r="G39" s="129" t="s">
        <v>207</v>
      </c>
      <c r="H39" s="129">
        <v>1</v>
      </c>
      <c r="I39" s="19">
        <f>DEFINITIVO!I194</f>
        <v>43011</v>
      </c>
      <c r="J39" s="19">
        <f>DEFINITIVO!J194</f>
        <v>43101</v>
      </c>
      <c r="K39" s="78">
        <f t="shared" si="10"/>
        <v>12.857142857142858</v>
      </c>
      <c r="L39" s="131" t="s">
        <v>768</v>
      </c>
      <c r="M39" s="164">
        <f>DEFINITIVO!M194</f>
        <v>1</v>
      </c>
      <c r="N39" s="79">
        <f t="shared" si="11"/>
        <v>1</v>
      </c>
      <c r="O39" s="78">
        <f t="shared" si="12"/>
        <v>12.857142857142858</v>
      </c>
      <c r="P39" s="78" t="e">
        <f>IF(J39&lt;=#REF!,O39,0)</f>
        <v>#REF!</v>
      </c>
      <c r="Q39" s="78" t="e">
        <f>IF(#REF!&gt;=J39,K39,0)</f>
        <v>#REF!</v>
      </c>
      <c r="R39" s="78"/>
      <c r="S39" s="131"/>
      <c r="T39" s="82" t="str">
        <f>DEFINITIVO!T194</f>
        <v>PLAN VIGENCIA 2016
Mediante memorando 20181320009283 el Coordinador del Grupo de Defensa Judicial solicitó una capacitación sobre organización y normas de archivo a la Coordinadora del grupo de administración Documental.</v>
      </c>
      <c r="U39" s="131">
        <f t="shared" si="13"/>
        <v>2</v>
      </c>
      <c r="V39" s="131">
        <f t="shared" ca="1" si="8"/>
        <v>0</v>
      </c>
      <c r="W39" s="131" t="str">
        <f t="shared" ca="1" si="9"/>
        <v>CUMPLIDA</v>
      </c>
      <c r="X39" s="881"/>
    </row>
    <row r="40" spans="1:24" ht="84">
      <c r="A40" s="969">
        <v>34</v>
      </c>
      <c r="B40" s="970" t="s">
        <v>745</v>
      </c>
      <c r="C40" s="970" t="s">
        <v>48</v>
      </c>
      <c r="D40" s="970" t="s">
        <v>746</v>
      </c>
      <c r="E40" s="870" t="s">
        <v>992</v>
      </c>
      <c r="F40" s="130" t="s">
        <v>944</v>
      </c>
      <c r="G40" s="129" t="s">
        <v>945</v>
      </c>
      <c r="H40" s="81">
        <v>1</v>
      </c>
      <c r="I40" s="19">
        <f>DEFINITIVO!I200</f>
        <v>43040</v>
      </c>
      <c r="J40" s="19">
        <f>DEFINITIVO!J200</f>
        <v>43054</v>
      </c>
      <c r="K40" s="78">
        <f t="shared" si="10"/>
        <v>2</v>
      </c>
      <c r="L40" s="131" t="s">
        <v>1115</v>
      </c>
      <c r="M40" s="131">
        <f>DEFINITIVO!M200</f>
        <v>1</v>
      </c>
      <c r="N40" s="79">
        <f t="shared" si="11"/>
        <v>1</v>
      </c>
      <c r="O40" s="78">
        <f t="shared" si="12"/>
        <v>2</v>
      </c>
      <c r="P40" s="78" t="e">
        <f>IF(J40&lt;=#REF!,O40,0)</f>
        <v>#REF!</v>
      </c>
      <c r="Q40" s="78" t="e">
        <f>IF(#REF!&gt;=J40,K40,0)</f>
        <v>#REF!</v>
      </c>
      <c r="R40" s="78"/>
      <c r="S40" s="131"/>
      <c r="T40" s="82" t="str">
        <f>DEFINITIVO!T200</f>
        <v>PLAN VIGENCIA 2016
Mediante actas suscrita por la oficina de Jurisdicción –coactiva e ingresos y cartera han realizado mesas de trabajo para la revisión de las subcuentas que presentan diferencias y requiere depuración.</v>
      </c>
      <c r="U40" s="131">
        <f t="shared" si="13"/>
        <v>2</v>
      </c>
      <c r="V40" s="131">
        <f t="shared" ca="1" si="8"/>
        <v>0</v>
      </c>
      <c r="W40" s="131" t="str">
        <f t="shared" ca="1" si="9"/>
        <v>CUMPLIDA</v>
      </c>
      <c r="X40" s="881" t="str">
        <f ca="1">IF(W40&amp;W41&amp;W42="CUMPLIDA","CUMPLIDA",IF(OR(W40="VENCIDA",W41="VENCIDA",W42="VENCIDA"),"VENCIDA",IF(U40+U41+U42=6,"CUMPLIDA","EN TERMINO")))</f>
        <v>CUMPLIDA</v>
      </c>
    </row>
    <row r="41" spans="1:24" ht="84">
      <c r="A41" s="945"/>
      <c r="B41" s="858"/>
      <c r="C41" s="858"/>
      <c r="D41" s="858"/>
      <c r="E41" s="874"/>
      <c r="F41" s="128" t="s">
        <v>993</v>
      </c>
      <c r="G41" s="127" t="s">
        <v>107</v>
      </c>
      <c r="H41" s="87">
        <v>1</v>
      </c>
      <c r="I41" s="19">
        <f>DEFINITIVO!I201</f>
        <v>43055</v>
      </c>
      <c r="J41" s="19">
        <f>DEFINITIVO!J201</f>
        <v>43159</v>
      </c>
      <c r="K41" s="78">
        <f t="shared" si="10"/>
        <v>14.857142857142858</v>
      </c>
      <c r="L41" s="131" t="s">
        <v>1115</v>
      </c>
      <c r="M41" s="164">
        <f>DEFINITIVO!M201</f>
        <v>1</v>
      </c>
      <c r="N41" s="79">
        <f t="shared" si="11"/>
        <v>1</v>
      </c>
      <c r="O41" s="78">
        <f t="shared" si="12"/>
        <v>14.857142857142858</v>
      </c>
      <c r="P41" s="78" t="e">
        <f>IF(J41&lt;=#REF!,O41,0)</f>
        <v>#REF!</v>
      </c>
      <c r="Q41" s="78" t="e">
        <f>IF(#REF!&gt;=J41,K41,0)</f>
        <v>#REF!</v>
      </c>
      <c r="R41" s="78"/>
      <c r="S41" s="131"/>
      <c r="T41" s="82" t="str">
        <f>DEFINITIVO!T201</f>
        <v>PLAN VIGENCIA 2016
Relacion de la clasificacion  de cartera a 31 de Diciembre 31 de 2017 vs coactiva donde se verifica los procesos con sus respectivos valores, estableciendo las diferencias y realizando acciones para depurar los saldos</v>
      </c>
      <c r="U41" s="131">
        <f t="shared" si="13"/>
        <v>2</v>
      </c>
      <c r="V41" s="131">
        <f t="shared" ca="1" si="8"/>
        <v>0</v>
      </c>
      <c r="W41" s="131" t="str">
        <f t="shared" ca="1" si="9"/>
        <v>CUMPLIDA</v>
      </c>
      <c r="X41" s="881"/>
    </row>
    <row r="42" spans="1:24" ht="156">
      <c r="A42" s="945"/>
      <c r="B42" s="858"/>
      <c r="C42" s="858"/>
      <c r="D42" s="858"/>
      <c r="E42" s="871"/>
      <c r="F42" s="128" t="s">
        <v>994</v>
      </c>
      <c r="G42" s="127" t="s">
        <v>481</v>
      </c>
      <c r="H42" s="81">
        <v>1</v>
      </c>
      <c r="I42" s="19">
        <f>DEFINITIVO!I202</f>
        <v>43116</v>
      </c>
      <c r="J42" s="19">
        <f>DEFINITIVO!J202</f>
        <v>43159</v>
      </c>
      <c r="K42" s="78">
        <f t="shared" si="10"/>
        <v>6.1428571428571432</v>
      </c>
      <c r="L42" s="131" t="s">
        <v>1115</v>
      </c>
      <c r="M42" s="164">
        <f>DEFINITIVO!M202</f>
        <v>1</v>
      </c>
      <c r="N42" s="79">
        <f t="shared" si="11"/>
        <v>1</v>
      </c>
      <c r="O42" s="78">
        <f t="shared" si="12"/>
        <v>6.1428571428571432</v>
      </c>
      <c r="P42" s="78" t="e">
        <f>IF(J42&lt;=#REF!,O42,0)</f>
        <v>#REF!</v>
      </c>
      <c r="Q42" s="78" t="e">
        <f>IF(#REF!&gt;=J42,K42,0)</f>
        <v>#REF!</v>
      </c>
      <c r="R42" s="78"/>
      <c r="S42" s="131"/>
      <c r="T42" s="82" t="str">
        <f>DEFINITIVO!T202</f>
        <v>PLAN VIGENCIA 2016
Se reviso la subcuenta que presenta diferencias y requiere depuracion. Al revisar el expediente se encuentra que  existe un acto administrativo que expidio el Ministerio, mediante el cual se indexa el valor inicial de las multas y a eso se debe las diferencias que se presentan en los valores. Se remitira copia de estos actos administrativos al grupo de ingresos y cartera para que se hagan los ajustes tanto en el aplicativo de este grupo como en los saldos contables.</v>
      </c>
      <c r="U42" s="131">
        <f t="shared" si="13"/>
        <v>2</v>
      </c>
      <c r="V42" s="131">
        <f t="shared" ca="1" si="8"/>
        <v>0</v>
      </c>
      <c r="W42" s="131" t="str">
        <f t="shared" ca="1" si="9"/>
        <v>CUMPLIDA</v>
      </c>
      <c r="X42" s="881"/>
    </row>
    <row r="43" spans="1:24" ht="48">
      <c r="A43" s="969">
        <v>35</v>
      </c>
      <c r="B43" s="970" t="s">
        <v>747</v>
      </c>
      <c r="C43" s="970" t="s">
        <v>48</v>
      </c>
      <c r="D43" s="970" t="s">
        <v>748</v>
      </c>
      <c r="E43" s="970" t="s">
        <v>903</v>
      </c>
      <c r="F43" s="130" t="s">
        <v>1040</v>
      </c>
      <c r="G43" s="127" t="s">
        <v>995</v>
      </c>
      <c r="H43" s="81">
        <v>2</v>
      </c>
      <c r="I43" s="19">
        <f>DEFINITIVO!I203</f>
        <v>43009</v>
      </c>
      <c r="J43" s="19">
        <f>DEFINITIVO!J203</f>
        <v>43069</v>
      </c>
      <c r="K43" s="78">
        <f t="shared" si="10"/>
        <v>8.5714285714285712</v>
      </c>
      <c r="L43" s="131" t="s">
        <v>1116</v>
      </c>
      <c r="M43" s="164">
        <f>DEFINITIVO!M203</f>
        <v>2</v>
      </c>
      <c r="N43" s="79">
        <f t="shared" si="11"/>
        <v>1</v>
      </c>
      <c r="O43" s="78">
        <f t="shared" si="12"/>
        <v>8.5714285714285712</v>
      </c>
      <c r="P43" s="78" t="e">
        <f>IF(J43&lt;=#REF!,O43,0)</f>
        <v>#REF!</v>
      </c>
      <c r="Q43" s="78" t="e">
        <f>IF(#REF!&gt;=J43,K43,0)</f>
        <v>#REF!</v>
      </c>
      <c r="R43" s="78"/>
      <c r="S43" s="131"/>
      <c r="T43" s="82" t="str">
        <f>DEFINITIVO!T203</f>
        <v>PLAN VIGENCIA 2016
Memorandos 20171310211643 del 13-12-2017 y 20171310173053 del 18-10-2017</v>
      </c>
      <c r="U43" s="131">
        <f t="shared" si="13"/>
        <v>2</v>
      </c>
      <c r="V43" s="131">
        <f t="shared" ca="1" si="8"/>
        <v>0</v>
      </c>
      <c r="W43" s="131" t="str">
        <f t="shared" ca="1" si="9"/>
        <v>CUMPLIDA</v>
      </c>
      <c r="X43" s="881" t="str">
        <f ca="1">IF(W43&amp;W44&amp;W45&amp;W46&amp;W47="CUMPLIDA","CUMPLIDA",IF(OR(W43="VENCIDA",W44="VENCIDA",W45="VENCIDA",W46="VENCIDA",W47="VENCIDA"),"VENCIDA",IF(U43+U44+U45+U46+U47=10,"CUMPLIDA","EN TERMINO")))</f>
        <v>CUMPLIDA</v>
      </c>
    </row>
    <row r="44" spans="1:24" ht="180">
      <c r="A44" s="945"/>
      <c r="B44" s="858"/>
      <c r="C44" s="858"/>
      <c r="D44" s="858"/>
      <c r="E44" s="858"/>
      <c r="F44" s="130" t="s">
        <v>996</v>
      </c>
      <c r="G44" s="81" t="s">
        <v>749</v>
      </c>
      <c r="H44" s="81">
        <v>2</v>
      </c>
      <c r="I44" s="19">
        <f>DEFINITIVO!I204</f>
        <v>43070</v>
      </c>
      <c r="J44" s="19">
        <f>DEFINITIVO!J204</f>
        <v>43187</v>
      </c>
      <c r="K44" s="78">
        <f t="shared" si="10"/>
        <v>16.714285714285715</v>
      </c>
      <c r="L44" s="131" t="s">
        <v>1114</v>
      </c>
      <c r="M44" s="164">
        <f>DEFINITIVO!M204</f>
        <v>2</v>
      </c>
      <c r="N44" s="79">
        <f t="shared" si="11"/>
        <v>1</v>
      </c>
      <c r="O44" s="78">
        <f t="shared" si="12"/>
        <v>16.714285714285715</v>
      </c>
      <c r="P44" s="78" t="e">
        <f>IF(J44&lt;=#REF!,O44,0)</f>
        <v>#REF!</v>
      </c>
      <c r="Q44" s="78" t="e">
        <f>IF(#REF!&gt;=J44,K44,0)</f>
        <v>#REF!</v>
      </c>
      <c r="R44" s="78"/>
      <c r="S44" s="131"/>
      <c r="T44" s="82" t="str">
        <f>DEFINITIVO!T204</f>
        <v xml:space="preserve">PLAN VIGENCIA 2016
Se realizó el 30-11-2017 el Subcomité  Técnico y Financiero para la remisibilidad de varios cobros coactivos y de acuerdo al cronograma el Comité Institucional de Desarrollo Administrativo, esta programado la reunión para el 24 de enero de 2018. Una vez aprobado por el Comité se procede a elaborar el el acto administrativo y su sanción. Luego el registro contable de saneamiento. Se realizo el 25 de Enero de 2018 el Comite institucional de desarrollo administrativo, en donde se aprueba la remisibilidad de 10 casos presentados </v>
      </c>
      <c r="U44" s="131">
        <f t="shared" si="13"/>
        <v>2</v>
      </c>
      <c r="V44" s="131">
        <f t="shared" ca="1" si="8"/>
        <v>0</v>
      </c>
      <c r="W44" s="131" t="str">
        <f t="shared" ca="1" si="9"/>
        <v>CUMPLIDA</v>
      </c>
      <c r="X44" s="881"/>
    </row>
    <row r="45" spans="1:24" ht="72">
      <c r="A45" s="945"/>
      <c r="B45" s="858"/>
      <c r="C45" s="858"/>
      <c r="D45" s="858"/>
      <c r="E45" s="858"/>
      <c r="F45" s="130" t="s">
        <v>997</v>
      </c>
      <c r="G45" s="81" t="s">
        <v>442</v>
      </c>
      <c r="H45" s="81">
        <v>1</v>
      </c>
      <c r="I45" s="19">
        <f>DEFINITIVO!I205</f>
        <v>43101</v>
      </c>
      <c r="J45" s="19">
        <f>DEFINITIVO!J205</f>
        <v>43187</v>
      </c>
      <c r="K45" s="78">
        <f t="shared" si="10"/>
        <v>12.285714285714286</v>
      </c>
      <c r="L45" s="131" t="s">
        <v>999</v>
      </c>
      <c r="M45" s="164">
        <f>DEFINITIVO!M205</f>
        <v>1</v>
      </c>
      <c r="N45" s="79">
        <f t="shared" si="11"/>
        <v>1</v>
      </c>
      <c r="O45" s="78">
        <f t="shared" si="12"/>
        <v>12.285714285714286</v>
      </c>
      <c r="P45" s="78" t="e">
        <f>IF(J45&lt;=#REF!,O45,0)</f>
        <v>#REF!</v>
      </c>
      <c r="Q45" s="78" t="e">
        <f>IF(#REF!&gt;=J45,K45,0)</f>
        <v>#REF!</v>
      </c>
      <c r="R45" s="78"/>
      <c r="S45" s="131"/>
      <c r="T45" s="82" t="str">
        <f>DEFINITIVO!T205</f>
        <v>PLAN VIGENCIA 2016
Se elaboraron y se firman los actos administrativos de remisibilidad</v>
      </c>
      <c r="U45" s="131">
        <f t="shared" si="13"/>
        <v>2</v>
      </c>
      <c r="V45" s="131">
        <f t="shared" ca="1" si="8"/>
        <v>0</v>
      </c>
      <c r="W45" s="131" t="str">
        <f t="shared" ca="1" si="9"/>
        <v>CUMPLIDA</v>
      </c>
      <c r="X45" s="881"/>
    </row>
    <row r="46" spans="1:24" ht="300">
      <c r="A46" s="945"/>
      <c r="B46" s="858"/>
      <c r="C46" s="858"/>
      <c r="D46" s="858"/>
      <c r="E46" s="858"/>
      <c r="F46" s="132" t="s">
        <v>904</v>
      </c>
      <c r="G46" s="123" t="s">
        <v>750</v>
      </c>
      <c r="H46" s="123">
        <v>1</v>
      </c>
      <c r="I46" s="19">
        <f>DEFINITIVO!I206</f>
        <v>43025</v>
      </c>
      <c r="J46" s="19">
        <f>DEFINITIVO!J206</f>
        <v>43100</v>
      </c>
      <c r="K46" s="78">
        <f t="shared" si="10"/>
        <v>10.714285714285714</v>
      </c>
      <c r="L46" s="131" t="s">
        <v>1116</v>
      </c>
      <c r="M46" s="164">
        <f>DEFINITIVO!M206</f>
        <v>1</v>
      </c>
      <c r="N46" s="79">
        <f t="shared" si="11"/>
        <v>1</v>
      </c>
      <c r="O46" s="78">
        <f t="shared" si="12"/>
        <v>10.714285714285714</v>
      </c>
      <c r="P46" s="78" t="e">
        <f>IF(J46&lt;=#REF!,O46,0)</f>
        <v>#REF!</v>
      </c>
      <c r="Q46" s="78" t="e">
        <f>IF(#REF!&gt;=J46,K46,0)</f>
        <v>#REF!</v>
      </c>
      <c r="R46" s="78"/>
      <c r="S46" s="131"/>
      <c r="T46" s="82" t="str">
        <f>DEFINITIVO!T206</f>
        <v>PLAN VIGENCIA 2016
INFORME PROCESO 9 DE 2007 CONTRA ELENA JOSEFINA NUÑEZ CASTILLA La razón de no dar por terminado el acuerdo de pago con anterioridad, se debe a que según información del Grupo de Pagaduría, la deudora tenía desde años atrás, embargos pendientes por aplicar sobre el salario como funcionaria del Ministerio de Transporte ordenados por 10 juzgados, como se evidencia en el anexo adjunto, en el cual se relacionan dichos embargos, situación que determinó insistir en el cumplimiento del acuerdo de pago, además en razón a que no se ubican otros bienes de su propiedad. 
Por lo anterior, según la Resolución No. 6076 del 20 de diciembre de 2017 se procedió a dejar sin efecto la facilidad de pago y a la reanudación del proceso administrativo del cobro coactivo Nro. 09/2007, el cual se encontraba suspendido, para proceder al embargo del salario.  (correo elctrónico del 29-12-2017)</v>
      </c>
      <c r="U46" s="131">
        <f t="shared" si="13"/>
        <v>2</v>
      </c>
      <c r="V46" s="131">
        <f t="shared" ca="1" si="8"/>
        <v>0</v>
      </c>
      <c r="W46" s="131" t="str">
        <f t="shared" ca="1" si="9"/>
        <v>CUMPLIDA</v>
      </c>
      <c r="X46" s="881"/>
    </row>
    <row r="47" spans="1:24" ht="252">
      <c r="A47" s="945"/>
      <c r="B47" s="858"/>
      <c r="C47" s="858"/>
      <c r="D47" s="858"/>
      <c r="E47" s="858"/>
      <c r="F47" s="132" t="s">
        <v>905</v>
      </c>
      <c r="G47" s="123" t="s">
        <v>750</v>
      </c>
      <c r="H47" s="123">
        <v>1</v>
      </c>
      <c r="I47" s="19">
        <f>DEFINITIVO!I207</f>
        <v>43025</v>
      </c>
      <c r="J47" s="19">
        <f>DEFINITIVO!J207</f>
        <v>43100</v>
      </c>
      <c r="K47" s="78">
        <f t="shared" si="10"/>
        <v>10.714285714285714</v>
      </c>
      <c r="L47" s="131" t="s">
        <v>1116</v>
      </c>
      <c r="M47" s="164">
        <f>DEFINITIVO!M207</f>
        <v>1</v>
      </c>
      <c r="N47" s="79">
        <f t="shared" si="11"/>
        <v>1</v>
      </c>
      <c r="O47" s="78">
        <f t="shared" si="12"/>
        <v>10.714285714285714</v>
      </c>
      <c r="P47" s="78" t="e">
        <f>IF(J47&lt;=#REF!,O47,0)</f>
        <v>#REF!</v>
      </c>
      <c r="Q47" s="78" t="e">
        <f>IF(#REF!&gt;=J47,K47,0)</f>
        <v>#REF!</v>
      </c>
      <c r="R47" s="78"/>
      <c r="S47" s="131"/>
      <c r="T47" s="82" t="str">
        <f>DEFINITIVO!T207</f>
        <v>PLAN VIGENCIA 2016
INFORME DEL PROCESO ADMINISTRATIVO DE COBRO COACTIVO NÚMERO 100 de 2014 DEL MINISTERIO DE TRANSPORTE CONTRA JUAN MANUEL MORENO BRAND, C.C. 79.363.347. 
El Grupo de Ingresos y Cartera de la Subdirección Administrativa y Financiera del Ministerio de Transporte, una vez realizaron el cobro ordinario de la obligación, remitieron, con memorando 20143290251743 de 09-12-2014 ala Oficina Asesora de Jurídica-Grupo Jurisdicción Coactiva la Resolución número 0001485 de 30 de mayo de 2014 (folios 6 a 8 y vto.) la cual quedo en firme el día 25/06/2014, según certificación expedida por el Grupo de Notificaciones de la Secretaria General (folio 9), para adelantar el correspondiente cobro coactivo.  (Correo electrónico del 29-12-2017)</v>
      </c>
      <c r="U47" s="131">
        <f t="shared" si="13"/>
        <v>2</v>
      </c>
      <c r="V47" s="131">
        <f t="shared" ca="1" si="8"/>
        <v>0</v>
      </c>
      <c r="W47" s="131" t="str">
        <f t="shared" ca="1" si="9"/>
        <v>CUMPLIDA</v>
      </c>
      <c r="X47" s="881"/>
    </row>
    <row r="48" spans="1:24">
      <c r="A48" s="68" t="s">
        <v>366</v>
      </c>
      <c r="B48" s="68"/>
      <c r="C48" s="69"/>
      <c r="D48" s="68"/>
      <c r="E48" s="68"/>
      <c r="F48" s="70"/>
      <c r="G48" s="70"/>
      <c r="H48" s="70"/>
      <c r="I48" s="93"/>
      <c r="J48" s="93"/>
      <c r="K48" s="72"/>
      <c r="L48" s="73"/>
      <c r="M48" s="73"/>
      <c r="N48" s="74"/>
      <c r="O48" s="72"/>
      <c r="P48" s="72"/>
      <c r="Q48" s="56"/>
      <c r="R48" s="73"/>
      <c r="S48" s="73"/>
      <c r="T48" s="73"/>
      <c r="U48" s="73"/>
      <c r="V48" s="73"/>
      <c r="W48" s="73"/>
      <c r="X48" s="75"/>
    </row>
    <row r="49" spans="1:24" ht="372">
      <c r="A49" s="129">
        <v>20</v>
      </c>
      <c r="B49" s="130" t="s">
        <v>373</v>
      </c>
      <c r="C49" s="130" t="s">
        <v>48</v>
      </c>
      <c r="D49" s="130" t="s">
        <v>440</v>
      </c>
      <c r="E49" s="137" t="s">
        <v>441</v>
      </c>
      <c r="F49" s="23" t="s">
        <v>868</v>
      </c>
      <c r="G49" s="24" t="s">
        <v>442</v>
      </c>
      <c r="H49" s="24">
        <v>1</v>
      </c>
      <c r="I49" s="19">
        <f>DEFINITIVO!I248</f>
        <v>42948</v>
      </c>
      <c r="J49" s="19">
        <f>DEFINITIVO!J248</f>
        <v>43312</v>
      </c>
      <c r="K49" s="78">
        <f t="shared" ref="K49:K63" si="14">(+J49-I49)/7</f>
        <v>52</v>
      </c>
      <c r="L49" s="131" t="s">
        <v>546</v>
      </c>
      <c r="M49" s="131">
        <f>DEFINITIVO!M248</f>
        <v>1</v>
      </c>
      <c r="N49" s="79">
        <f t="shared" ref="N49:N63" si="15">IF(M49/H49&gt;1,1,+M49/H49)</f>
        <v>1</v>
      </c>
      <c r="O49" s="78">
        <f t="shared" ref="O49:O63" si="16">+K49*N49</f>
        <v>52</v>
      </c>
      <c r="P49" s="78" t="e">
        <f>IF(J49&lt;=#REF!,O49,0)</f>
        <v>#REF!</v>
      </c>
      <c r="Q49" s="78" t="e">
        <f>IF(#REF!&gt;=J49,K49,0)</f>
        <v>#REF!</v>
      </c>
      <c r="R49" s="131"/>
      <c r="S49" s="131"/>
      <c r="T49" s="130" t="str">
        <f>DEFINITIVO!T248</f>
        <v xml:space="preserve">AUDITORIA VIGENCIA 2015
Mediante memorando No. 20175000205613 del 4 de dic/17 se remite nuevamente a la OAJ  proyecto de Resolución , para su revisión, visto bueno y posterior firma del Señor Ministro.
Con la Resolución 1311 del 27 abril de 2018, se adecua la reglamentación de la administración del Fondo de Subsidio de la sobretasa a la Gasolina.
</v>
      </c>
      <c r="U49" s="131">
        <f t="shared" ref="U49:U63" si="17">IF(N49=100%,2,0)</f>
        <v>2</v>
      </c>
      <c r="V49" s="131">
        <f t="shared" ref="V49:V63" ca="1" si="18">IF(J49&lt;$T$2,0,1)</f>
        <v>0</v>
      </c>
      <c r="W49" s="131" t="str">
        <f t="shared" ref="W49:W63" ca="1" si="19">IF(U49+V49&gt;1,"CUMPLIDA",IF(V49=1,"EN TERMINO","VENCIDA"))</f>
        <v>CUMPLIDA</v>
      </c>
      <c r="X49" s="131" t="str">
        <f ca="1">IF(W49="CUMPLIDA","CUMPLIDA",IF(W49="EN TERMINO","EN TERMINO","VENCIDA"))</f>
        <v>CUMPLIDA</v>
      </c>
    </row>
    <row r="50" spans="1:24" ht="156">
      <c r="A50" s="868">
        <v>21</v>
      </c>
      <c r="B50" s="870" t="s">
        <v>374</v>
      </c>
      <c r="C50" s="870" t="s">
        <v>282</v>
      </c>
      <c r="D50" s="870" t="s">
        <v>443</v>
      </c>
      <c r="E50" s="23" t="s">
        <v>444</v>
      </c>
      <c r="F50" s="23" t="s">
        <v>445</v>
      </c>
      <c r="G50" s="24" t="s">
        <v>442</v>
      </c>
      <c r="H50" s="24">
        <v>1</v>
      </c>
      <c r="I50" s="19">
        <f>DEFINITIVO!I249</f>
        <v>42948</v>
      </c>
      <c r="J50" s="19">
        <f>DEFINITIVO!J249</f>
        <v>43312</v>
      </c>
      <c r="K50" s="78">
        <f t="shared" si="14"/>
        <v>52</v>
      </c>
      <c r="L50" s="131" t="s">
        <v>547</v>
      </c>
      <c r="M50" s="164">
        <f>DEFINITIVO!M249</f>
        <v>1</v>
      </c>
      <c r="N50" s="79">
        <f t="shared" si="15"/>
        <v>1</v>
      </c>
      <c r="O50" s="78">
        <f t="shared" si="16"/>
        <v>52</v>
      </c>
      <c r="P50" s="78" t="e">
        <f>IF(J50&lt;=#REF!,O50,0)</f>
        <v>#REF!</v>
      </c>
      <c r="Q50" s="78" t="e">
        <f>IF(#REF!&gt;=J50,K50,0)</f>
        <v>#REF!</v>
      </c>
      <c r="R50" s="131"/>
      <c r="S50" s="131"/>
      <c r="T50" s="163" t="str">
        <f>DEFINITIVO!T249</f>
        <v xml:space="preserve">AUDITORIA VIGENCIA 2015
Mediante memorando No. 20175000205613 del 4 de dic/17 se remite nuevamente a la OAJ  proyecto de Resolución , para su revisión, visto bueno y posterior firma del Señor Ministro.
Con la Resolución 1311 del 27 abril de 2018, se adecua la reglamentación de la administración del Fondo de Subsidio de la sobretasa a la Gasolina.
</v>
      </c>
      <c r="U50" s="131">
        <f t="shared" si="17"/>
        <v>2</v>
      </c>
      <c r="V50" s="131">
        <f t="shared" ca="1" si="18"/>
        <v>0</v>
      </c>
      <c r="W50" s="131" t="str">
        <f t="shared" ca="1" si="19"/>
        <v>CUMPLIDA</v>
      </c>
      <c r="X50" s="881" t="str">
        <f ca="1">IF(W50&amp;W51&amp;W52="CUMPLIDA","CUMPLIDA",IF(OR(W50="VENCIDA",W51="VENCIDA",W52="VENCIDA"),"VENCIDA",IF(U50+U51+U52=6,"CUMPLIDA","EN TERMINO")))</f>
        <v>CUMPLIDA</v>
      </c>
    </row>
    <row r="51" spans="1:24" ht="108">
      <c r="A51" s="902"/>
      <c r="B51" s="874"/>
      <c r="C51" s="874"/>
      <c r="D51" s="874"/>
      <c r="E51" s="137" t="s">
        <v>446</v>
      </c>
      <c r="F51" s="137" t="s">
        <v>447</v>
      </c>
      <c r="G51" s="81" t="s">
        <v>448</v>
      </c>
      <c r="H51" s="81">
        <v>32</v>
      </c>
      <c r="I51" s="19">
        <f>DEFINITIVO!I250</f>
        <v>42644</v>
      </c>
      <c r="J51" s="19">
        <f>DEFINITIVO!J250</f>
        <v>42735</v>
      </c>
      <c r="K51" s="78">
        <f t="shared" si="14"/>
        <v>13</v>
      </c>
      <c r="L51" s="131" t="s">
        <v>548</v>
      </c>
      <c r="M51" s="164">
        <f>DEFINITIVO!M250</f>
        <v>32</v>
      </c>
      <c r="N51" s="79">
        <f t="shared" si="15"/>
        <v>1</v>
      </c>
      <c r="O51" s="78">
        <f t="shared" si="16"/>
        <v>13</v>
      </c>
      <c r="P51" s="78" t="e">
        <f>IF(J51&lt;=#REF!,O51,0)</f>
        <v>#REF!</v>
      </c>
      <c r="Q51" s="78" t="e">
        <f>IF(#REF!&gt;=J51,K51,0)</f>
        <v>#REF!</v>
      </c>
      <c r="R51" s="131"/>
      <c r="S51" s="131"/>
      <c r="T51" s="163" t="str">
        <f>DEFINITIVO!T250</f>
        <v>AUDITORIA VIGENCIA 2015
Oficio del 13 de octubre de 2016 dirigidos a todos los departamentos de la nación.  
En el Grupo Ingresos y Cartera se está recibiendo la información de los Departamentos relacionado con los convenios realizados con las entidades financieras para este recaudo.</v>
      </c>
      <c r="U51" s="131">
        <f t="shared" si="17"/>
        <v>2</v>
      </c>
      <c r="V51" s="131">
        <f t="shared" ca="1" si="18"/>
        <v>0</v>
      </c>
      <c r="W51" s="131" t="str">
        <f t="shared" ca="1" si="19"/>
        <v>CUMPLIDA</v>
      </c>
      <c r="X51" s="881"/>
    </row>
    <row r="52" spans="1:24" ht="396">
      <c r="A52" s="876"/>
      <c r="B52" s="871"/>
      <c r="C52" s="871"/>
      <c r="D52" s="871"/>
      <c r="E52" s="137" t="s">
        <v>449</v>
      </c>
      <c r="F52" s="137" t="s">
        <v>450</v>
      </c>
      <c r="G52" s="81" t="s">
        <v>451</v>
      </c>
      <c r="H52" s="81">
        <v>1</v>
      </c>
      <c r="I52" s="19">
        <f>DEFINITIVO!I251</f>
        <v>42614</v>
      </c>
      <c r="J52" s="19">
        <f>DEFINITIVO!J251</f>
        <v>42946</v>
      </c>
      <c r="K52" s="78">
        <f t="shared" si="14"/>
        <v>47.428571428571431</v>
      </c>
      <c r="L52" s="131" t="s">
        <v>549</v>
      </c>
      <c r="M52" s="164">
        <f>DEFINITIVO!M251</f>
        <v>1</v>
      </c>
      <c r="N52" s="79">
        <f t="shared" si="15"/>
        <v>1</v>
      </c>
      <c r="O52" s="78">
        <f t="shared" si="16"/>
        <v>47.428571428571431</v>
      </c>
      <c r="P52" s="78" t="e">
        <f>IF(J52&lt;=#REF!,O52,0)</f>
        <v>#REF!</v>
      </c>
      <c r="Q52" s="78" t="e">
        <f>IF(#REF!&gt;=J52,K52,0)</f>
        <v>#REF!</v>
      </c>
      <c r="R52" s="131"/>
      <c r="S52" s="131"/>
      <c r="T52" s="163" t="str">
        <f>DEFINITIVO!T251</f>
        <v>AUDITORIA VIGENCIA 2015
ACTUACION PROCESOS CHOCO DESDE ULTIMO INFORME A LA CONTRALORIA.-
-Desde oficio 20161310230811 de 25/05/2016 (folios 206 y 207) se adelantó lo siguiente en los procesos activos contra el Departamento del Chocó: 
-Resolución 0002120 de 25 de mayo 2016 dejó sin efecto la facilidad de pago otorgada (f. 210).
-Auto de Embargo de fecha 29 de junio de 2016 (folio 213) en los procesos  11 de 2009, 22 de 2011, 42 de 2012, 4 de 2013 y 9 de 2016.
-Memorando 20161310122353 de 01-08-2016 remitiendo copia auto embargo Subdirección Administrativa (folio 216)
-Solicitud concepto sobre embargabilidad Fondo sobretasa gasolina al Ministerio de Hacienda (folio 217) y respuesta a la misma (folio 218)
-Memorando con nueva liquidación obligaciones del Chocó (folio 225)
Estamos a la espera que la Subdirección Administrativa y Financiera gire el dinero correspondiente por concepto del Fondo de Subsidio a la Gasolina al Departamento del Choco, para hacer efectivos los dos autos de embargo emitidos por este  Despacho contra el citado Departamento, lo que permitirá culminar con los procesos administrativos de cobro coactivo que cursan actualmente.</v>
      </c>
      <c r="U52" s="131">
        <f t="shared" si="17"/>
        <v>2</v>
      </c>
      <c r="V52" s="131">
        <f t="shared" ca="1" si="18"/>
        <v>0</v>
      </c>
      <c r="W52" s="131" t="str">
        <f t="shared" ca="1" si="19"/>
        <v>CUMPLIDA</v>
      </c>
      <c r="X52" s="881"/>
    </row>
    <row r="53" spans="1:24" ht="216">
      <c r="A53" s="868">
        <v>24</v>
      </c>
      <c r="B53" s="870" t="s">
        <v>376</v>
      </c>
      <c r="C53" s="870" t="s">
        <v>282</v>
      </c>
      <c r="D53" s="870" t="s">
        <v>600</v>
      </c>
      <c r="E53" s="130" t="s">
        <v>594</v>
      </c>
      <c r="F53" s="130" t="s">
        <v>595</v>
      </c>
      <c r="G53" s="129" t="s">
        <v>453</v>
      </c>
      <c r="H53" s="81">
        <v>1</v>
      </c>
      <c r="I53" s="19">
        <f>DEFINITIVO!I254</f>
        <v>42614</v>
      </c>
      <c r="J53" s="19">
        <f>DEFINITIVO!J254</f>
        <v>42644</v>
      </c>
      <c r="K53" s="78">
        <f t="shared" si="14"/>
        <v>4.2857142857142856</v>
      </c>
      <c r="L53" s="131" t="s">
        <v>59</v>
      </c>
      <c r="M53" s="131">
        <f>DEFINITIVO!M254</f>
        <v>1</v>
      </c>
      <c r="N53" s="79">
        <f t="shared" si="15"/>
        <v>1</v>
      </c>
      <c r="O53" s="78">
        <f t="shared" si="16"/>
        <v>4.2857142857142856</v>
      </c>
      <c r="P53" s="78" t="e">
        <f>IF(J53&lt;=#REF!,O53,0)</f>
        <v>#REF!</v>
      </c>
      <c r="Q53" s="78" t="e">
        <f>IF(#REF!&gt;=J53,K53,0)</f>
        <v>#REF!</v>
      </c>
      <c r="R53" s="131"/>
      <c r="S53" s="131"/>
      <c r="T53" s="130" t="str">
        <f>DEFINITIVO!T254</f>
        <v>AUDITORIA VIGENCIA 2015
Mediante radicado No. 20165000419701 de fecha 26 de septiembre de 2016, el Director de Infraestructura del Ministerio de Transporte,  reitera el oficio dirigido a la Dra. PAZLEYDA MURILLO MENA, Contralora Departamental del Chocó, mediante el cual pone en conocimiento de las actuaciones que dicha cartera ministerial ha realizado frente al proyecto denominado "CONSTRUCCIÓN PUENTE VEHICULAR EN LA CARRETERA 1° SOBRE LA QUEBRADA EL CARAÑO EN LA CIUDAD DE QUIBDÓ - CHOCÓ.", y de las demoras que la Gobernación  y Alcaldía del Municipio de Quibdó han tenido para dar inicio a la ejecución de las obras del citado proyecto.</v>
      </c>
      <c r="U53" s="131">
        <f t="shared" si="17"/>
        <v>2</v>
      </c>
      <c r="V53" s="131">
        <f t="shared" ca="1" si="18"/>
        <v>0</v>
      </c>
      <c r="W53" s="131" t="str">
        <f t="shared" ca="1" si="19"/>
        <v>CUMPLIDA</v>
      </c>
      <c r="X53" s="881" t="str">
        <f ca="1">IF(W53&amp;W54="CUMPLIDA","CUMPLIDA",IF(OR(W53="VENCIDA",W54="VENCIDA"),"VENCIDA",IF(U53+U54=4,"CUMPLIDA","EN TERMINO")))</f>
        <v>CUMPLIDA</v>
      </c>
    </row>
    <row r="54" spans="1:24" ht="156">
      <c r="A54" s="876"/>
      <c r="B54" s="871"/>
      <c r="C54" s="871"/>
      <c r="D54" s="871"/>
      <c r="E54" s="82" t="s">
        <v>457</v>
      </c>
      <c r="F54" s="82" t="s">
        <v>868</v>
      </c>
      <c r="G54" s="131" t="s">
        <v>442</v>
      </c>
      <c r="H54" s="24">
        <v>1</v>
      </c>
      <c r="I54" s="19">
        <f>DEFINITIVO!I255</f>
        <v>42948</v>
      </c>
      <c r="J54" s="19">
        <f>DEFINITIVO!J255</f>
        <v>43312</v>
      </c>
      <c r="K54" s="78">
        <f t="shared" si="14"/>
        <v>52</v>
      </c>
      <c r="L54" s="131" t="s">
        <v>546</v>
      </c>
      <c r="M54" s="164">
        <f>DEFINITIVO!M255</f>
        <v>1</v>
      </c>
      <c r="N54" s="79">
        <f t="shared" si="15"/>
        <v>1</v>
      </c>
      <c r="O54" s="78">
        <f t="shared" si="16"/>
        <v>52</v>
      </c>
      <c r="P54" s="78" t="e">
        <f>IF(J54&lt;=#REF!,O54,0)</f>
        <v>#REF!</v>
      </c>
      <c r="Q54" s="78" t="e">
        <f>IF(#REF!&gt;=J54,K54,0)</f>
        <v>#REF!</v>
      </c>
      <c r="R54" s="131"/>
      <c r="S54" s="131"/>
      <c r="T54" s="163" t="str">
        <f>DEFINITIVO!T255</f>
        <v xml:space="preserve">AUDITORIA VIGENCIA 2015
Mediante memorando No. 20175000205613 del 4 de dic/17 se remite nuevamente a la OAJ  proyecto de Resolución , para su revisión, visto bueno y posterior firma del Señor Ministro.
Con la Resolución 1311 del 27 abril de 2018, se adecua la reglamentación de la administración del Fondo de Subsidio de la sobretasa a la Gasolina.
</v>
      </c>
      <c r="U54" s="131">
        <f t="shared" si="17"/>
        <v>2</v>
      </c>
      <c r="V54" s="131">
        <f t="shared" ca="1" si="18"/>
        <v>0</v>
      </c>
      <c r="W54" s="131" t="str">
        <f t="shared" ca="1" si="19"/>
        <v>CUMPLIDA</v>
      </c>
      <c r="X54" s="881"/>
    </row>
    <row r="55" spans="1:24" ht="84">
      <c r="A55" s="868">
        <v>34</v>
      </c>
      <c r="B55" s="870" t="s">
        <v>380</v>
      </c>
      <c r="C55" s="870" t="s">
        <v>48</v>
      </c>
      <c r="D55" s="130" t="s">
        <v>482</v>
      </c>
      <c r="E55" s="130" t="s">
        <v>483</v>
      </c>
      <c r="F55" s="130" t="s">
        <v>484</v>
      </c>
      <c r="G55" s="129" t="s">
        <v>485</v>
      </c>
      <c r="H55" s="129">
        <v>4</v>
      </c>
      <c r="I55" s="19">
        <f>DEFINITIVO!I264</f>
        <v>42552</v>
      </c>
      <c r="J55" s="19">
        <f>DEFINITIVO!J264</f>
        <v>42766</v>
      </c>
      <c r="K55" s="78">
        <f t="shared" si="14"/>
        <v>30.571428571428573</v>
      </c>
      <c r="L55" s="131" t="s">
        <v>556</v>
      </c>
      <c r="M55" s="131">
        <f>DEFINITIVO!M264</f>
        <v>4</v>
      </c>
      <c r="N55" s="79">
        <f t="shared" si="15"/>
        <v>1</v>
      </c>
      <c r="O55" s="78">
        <f t="shared" si="16"/>
        <v>30.571428571428573</v>
      </c>
      <c r="P55" s="78" t="e">
        <f>IF(J55&lt;=#REF!,O55,0)</f>
        <v>#REF!</v>
      </c>
      <c r="Q55" s="78" t="e">
        <f>IF(#REF!&gt;=J55,K55,0)</f>
        <v>#REF!</v>
      </c>
      <c r="R55" s="131"/>
      <c r="S55" s="131"/>
      <c r="T55" s="82" t="str">
        <f>DEFINITIVO!T264</f>
        <v>AUDITORIA VIGENCIA 2015
Se está efectuando los registros mensuales en forma manual en el SIIF de las 3  cuentas  bancarias que no tienen registros automáticos en el SIIF. Con avance a diciembre de 2016.</v>
      </c>
      <c r="U55" s="131">
        <f t="shared" si="17"/>
        <v>2</v>
      </c>
      <c r="V55" s="131">
        <f t="shared" ca="1" si="18"/>
        <v>0</v>
      </c>
      <c r="W55" s="131" t="str">
        <f t="shared" ca="1" si="19"/>
        <v>CUMPLIDA</v>
      </c>
      <c r="X55" s="881" t="str">
        <f ca="1">IF(W55&amp;W56="CUMPLIDA","CUMPLIDA",IF(OR(W55="VENCIDA",W56="VENCIDA"),"VENCIDA",IF(U55+U56=4,"CUMPLIDA","EN TERMINO")))</f>
        <v>CUMPLIDA</v>
      </c>
    </row>
    <row r="56" spans="1:24" ht="300">
      <c r="A56" s="876"/>
      <c r="B56" s="871"/>
      <c r="C56" s="871"/>
      <c r="D56" s="137" t="s">
        <v>486</v>
      </c>
      <c r="E56" s="130" t="s">
        <v>487</v>
      </c>
      <c r="F56" s="130" t="s">
        <v>488</v>
      </c>
      <c r="G56" s="129" t="s">
        <v>489</v>
      </c>
      <c r="H56" s="129">
        <v>1</v>
      </c>
      <c r="I56" s="19">
        <f>DEFINITIVO!I265</f>
        <v>42917</v>
      </c>
      <c r="J56" s="19">
        <f>DEFINITIVO!J265</f>
        <v>43069</v>
      </c>
      <c r="K56" s="78">
        <f t="shared" si="14"/>
        <v>21.714285714285715</v>
      </c>
      <c r="L56" s="131" t="s">
        <v>557</v>
      </c>
      <c r="M56" s="164">
        <f>DEFINITIVO!M265</f>
        <v>1</v>
      </c>
      <c r="N56" s="79">
        <f t="shared" si="15"/>
        <v>1</v>
      </c>
      <c r="O56" s="78">
        <f t="shared" si="16"/>
        <v>21.714285714285715</v>
      </c>
      <c r="P56" s="78" t="e">
        <f>IF(J56&lt;=#REF!,O56,0)</f>
        <v>#REF!</v>
      </c>
      <c r="Q56" s="78" t="e">
        <f>IF(#REF!&gt;=J56,K56,0)</f>
        <v>#REF!</v>
      </c>
      <c r="R56" s="131"/>
      <c r="S56" s="131"/>
      <c r="T56" s="82" t="str">
        <f>DEFINITIVO!T265</f>
        <v xml:space="preserve">AUDITORIA VIGENCIA 2015
Se incluye la Dirección de Transporte con sus Direcciones Territoriales en atención que existen  procesos judiciales con medida de embargo dentro de la jurisdicción de éstas Territoriales y los apoderados de procesos son pertenecientes a la planta de la misma o contratistas cuyo supervisor es el Director Territorial. Revisada detenidamente la información fuente con la que se determinaron las diferencias, el Grupo de Contabilidad procede a validar los ingresos registrados en la contabilidad del año 2015, por concepto de formularios y especies valoradas, y a confrontarlos con la información de recaudo por el los mismos conceptos que reportó en su momento el Grupo de Ingresos y Cartera, encontrando las causas de tales diferencias, tal y  como queda documentado en Acta del 29 de noviembre de 2017, dando así por concluidas las acciones.   </v>
      </c>
      <c r="U56" s="131">
        <f t="shared" si="17"/>
        <v>2</v>
      </c>
      <c r="V56" s="131">
        <f t="shared" ca="1" si="18"/>
        <v>0</v>
      </c>
      <c r="W56" s="131" t="str">
        <f t="shared" ca="1" si="19"/>
        <v>CUMPLIDA</v>
      </c>
      <c r="X56" s="881"/>
    </row>
    <row r="57" spans="1:24" ht="360">
      <c r="A57" s="868">
        <v>35</v>
      </c>
      <c r="B57" s="870" t="s">
        <v>381</v>
      </c>
      <c r="C57" s="870" t="s">
        <v>48</v>
      </c>
      <c r="D57" s="870" t="s">
        <v>490</v>
      </c>
      <c r="E57" s="137" t="s">
        <v>491</v>
      </c>
      <c r="F57" s="137" t="s">
        <v>492</v>
      </c>
      <c r="G57" s="81" t="s">
        <v>493</v>
      </c>
      <c r="H57" s="81">
        <v>47</v>
      </c>
      <c r="I57" s="19">
        <f>DEFINITIVO!I266</f>
        <v>42583</v>
      </c>
      <c r="J57" s="19">
        <f>DEFINITIVO!J266</f>
        <v>42735</v>
      </c>
      <c r="K57" s="78">
        <f t="shared" si="14"/>
        <v>21.714285714285715</v>
      </c>
      <c r="L57" s="131" t="s">
        <v>558</v>
      </c>
      <c r="M57" s="164">
        <f>DEFINITIVO!M266</f>
        <v>47</v>
      </c>
      <c r="N57" s="79">
        <f t="shared" si="15"/>
        <v>1</v>
      </c>
      <c r="O57" s="78">
        <f t="shared" si="16"/>
        <v>21.714285714285715</v>
      </c>
      <c r="P57" s="78" t="e">
        <f>IF(J57&lt;=#REF!,O57,0)</f>
        <v>#REF!</v>
      </c>
      <c r="Q57" s="78" t="e">
        <f>IF(#REF!&gt;=J57,K57,0)</f>
        <v>#REF!</v>
      </c>
      <c r="R57" s="131"/>
      <c r="S57" s="131"/>
      <c r="T57" s="82" t="str">
        <f>DEFINITIVO!T266</f>
        <v>AUDITORIA VIGENCIA 2015
Con memorando 20161310283103 de 22/12/2016 Emilce León O. coordinadora de grupo Coactivo informa cumplimiento en los siguientes términos:
Se realizó análisis y elaboración de 31 fichas de remisibilidad a los procesos administrativos de cobro coactivo 155 de 2001, 09, 56, 58, 61, 86, 104, 105, 124, 126, 127, 293, 294, 314, 319, 324, 325, 326, 337, 357 de 2005, 07 y 20 de 2006, 01, 02, 03 y 08 de 2007, 02, 07, 19, 20 y 21 de 2011  .Remitidas para su estudio al Subcomité Técnico financiero y de Inversiones mediante memorando 20161310278943 del 15 de diciembre de 2016. 
Los procesos administrativos de cobro coactivo 546 de 2002, 298 de 2005, 7 y 16 de 2009, se archivaron por pago de la obligación.
Inició nuevo término de prescripción por celebración de acuerdo de pago en los procesos 52 de 2003, 9 de 2007, 345, 347 y 348 de 2005. 
Se realizó análisis y elaboración de ficha por concepto de prescripción de la obligación a los procesos administrativos de cobro coactivo 01, 223, 333, 315, 350 de 2005, 11 de 2007 y 01 de 2009.</v>
      </c>
      <c r="U57" s="131">
        <f t="shared" si="17"/>
        <v>2</v>
      </c>
      <c r="V57" s="131">
        <f t="shared" ca="1" si="18"/>
        <v>0</v>
      </c>
      <c r="W57" s="131" t="str">
        <f t="shared" ca="1" si="19"/>
        <v>CUMPLIDA</v>
      </c>
      <c r="X57" s="881" t="str">
        <f ca="1">IF(W57&amp;W58&amp;W59="CUMPLIDA","CUMPLIDA",IF(OR(W57="VENCIDA",W58="VENCIDA",W59="VENCIDA"),"VENCIDA",IF(U57+U58+U59=6,"CUMPLIDA","EN TERMINO")))</f>
        <v>CUMPLIDA</v>
      </c>
    </row>
    <row r="58" spans="1:24" ht="216">
      <c r="A58" s="902"/>
      <c r="B58" s="874"/>
      <c r="C58" s="874"/>
      <c r="D58" s="874"/>
      <c r="E58" s="137" t="s">
        <v>494</v>
      </c>
      <c r="F58" s="137" t="s">
        <v>495</v>
      </c>
      <c r="G58" s="81" t="s">
        <v>496</v>
      </c>
      <c r="H58" s="81">
        <v>1</v>
      </c>
      <c r="I58" s="19">
        <f>DEFINITIVO!I267</f>
        <v>42583</v>
      </c>
      <c r="J58" s="19">
        <f>DEFINITIVO!J267</f>
        <v>42916</v>
      </c>
      <c r="K58" s="78">
        <f t="shared" si="14"/>
        <v>47.571428571428569</v>
      </c>
      <c r="L58" s="131" t="s">
        <v>559</v>
      </c>
      <c r="M58" s="164">
        <f>DEFINITIVO!M267</f>
        <v>1</v>
      </c>
      <c r="N58" s="79">
        <f t="shared" si="15"/>
        <v>1</v>
      </c>
      <c r="O58" s="78">
        <f t="shared" si="16"/>
        <v>47.571428571428569</v>
      </c>
      <c r="P58" s="78" t="e">
        <f>IF(J58&lt;=#REF!,O58,0)</f>
        <v>#REF!</v>
      </c>
      <c r="Q58" s="78" t="e">
        <f>IF(#REF!&gt;=J58,K58,0)</f>
        <v>#REF!</v>
      </c>
      <c r="R58" s="131"/>
      <c r="S58" s="131"/>
      <c r="T58" s="82" t="str">
        <f>DEFINITIVO!T267</f>
        <v>AUDITORIA VIGENCIA 2015
El miércoles 21 de diciembre de 2016, según Acta No. 005,  se realizó la reunión con el Subcomité Financiero y de Inversiones, donde aprobaron $123,000,000  de remisibilidad contable para aprobación del Comité de desarrollo Administrativo
Con memorandos radicados   20163290118273 del 25 de julio de 2016  y 20163270233923 del 11/10/2016  se solicito  a la Oficina Asesora Jurídica suministrar información de los procesos que se les puede aplicar remisibilidad con el fin de citar al Subcomité Financiero y de inversiones.</v>
      </c>
      <c r="U58" s="131">
        <f t="shared" si="17"/>
        <v>2</v>
      </c>
      <c r="V58" s="131">
        <f t="shared" ca="1" si="18"/>
        <v>0</v>
      </c>
      <c r="W58" s="131" t="str">
        <f t="shared" ca="1" si="19"/>
        <v>CUMPLIDA</v>
      </c>
      <c r="X58" s="881"/>
    </row>
    <row r="59" spans="1:24" ht="84">
      <c r="A59" s="876"/>
      <c r="B59" s="871"/>
      <c r="C59" s="871"/>
      <c r="D59" s="871"/>
      <c r="E59" s="137" t="s">
        <v>497</v>
      </c>
      <c r="F59" s="137" t="s">
        <v>498</v>
      </c>
      <c r="G59" s="81" t="s">
        <v>499</v>
      </c>
      <c r="H59" s="85">
        <v>1</v>
      </c>
      <c r="I59" s="19">
        <f>DEFINITIVO!I268</f>
        <v>42644</v>
      </c>
      <c r="J59" s="19">
        <f>DEFINITIVO!J268</f>
        <v>42735</v>
      </c>
      <c r="K59" s="78">
        <f t="shared" si="14"/>
        <v>13</v>
      </c>
      <c r="L59" s="131" t="s">
        <v>548</v>
      </c>
      <c r="M59" s="164">
        <f>DEFINITIVO!M268</f>
        <v>1</v>
      </c>
      <c r="N59" s="79">
        <f t="shared" si="15"/>
        <v>1</v>
      </c>
      <c r="O59" s="78">
        <f t="shared" si="16"/>
        <v>13</v>
      </c>
      <c r="P59" s="78" t="e">
        <f>IF(J59&lt;=#REF!,O59,0)</f>
        <v>#REF!</v>
      </c>
      <c r="Q59" s="78" t="e">
        <f>IF(#REF!&gt;=J59,K59,0)</f>
        <v>#REF!</v>
      </c>
      <c r="R59" s="131"/>
      <c r="S59" s="131"/>
      <c r="T59" s="82" t="str">
        <f>DEFINITIVO!T268</f>
        <v>AUDITORIA VIGENCIA 2015
Mediante Resolución   No. 3845 del 14/09/2016 Por la cual se declara la remisibilidad de 113 obligaciones que se encontraban en cobro coactivo, 100% de los registros aplicados.</v>
      </c>
      <c r="U59" s="131">
        <f t="shared" si="17"/>
        <v>2</v>
      </c>
      <c r="V59" s="131">
        <f t="shared" ca="1" si="18"/>
        <v>0</v>
      </c>
      <c r="W59" s="131" t="str">
        <f t="shared" ca="1" si="19"/>
        <v>CUMPLIDA</v>
      </c>
      <c r="X59" s="881"/>
    </row>
    <row r="60" spans="1:24" ht="156">
      <c r="A60" s="868">
        <v>36</v>
      </c>
      <c r="B60" s="870" t="s">
        <v>382</v>
      </c>
      <c r="C60" s="870" t="s">
        <v>48</v>
      </c>
      <c r="D60" s="870" t="s">
        <v>500</v>
      </c>
      <c r="E60" s="137" t="s">
        <v>501</v>
      </c>
      <c r="F60" s="137" t="s">
        <v>502</v>
      </c>
      <c r="G60" s="81" t="s">
        <v>448</v>
      </c>
      <c r="H60" s="131">
        <v>1</v>
      </c>
      <c r="I60" s="19">
        <f>DEFINITIVO!I269</f>
        <v>42552</v>
      </c>
      <c r="J60" s="19">
        <f>DEFINITIVO!J269</f>
        <v>42735</v>
      </c>
      <c r="K60" s="78">
        <f t="shared" si="14"/>
        <v>26.142857142857142</v>
      </c>
      <c r="L60" s="131" t="s">
        <v>560</v>
      </c>
      <c r="M60" s="164">
        <f>DEFINITIVO!M269</f>
        <v>1</v>
      </c>
      <c r="N60" s="79">
        <f t="shared" si="15"/>
        <v>1</v>
      </c>
      <c r="O60" s="78">
        <f t="shared" si="16"/>
        <v>26.142857142857142</v>
      </c>
      <c r="P60" s="78" t="e">
        <f>IF(J60&lt;=#REF!,O60,0)</f>
        <v>#REF!</v>
      </c>
      <c r="Q60" s="78" t="e">
        <f>IF(#REF!&gt;=J60,K60,0)</f>
        <v>#REF!</v>
      </c>
      <c r="R60" s="131"/>
      <c r="S60" s="131"/>
      <c r="T60" s="82" t="str">
        <f>DEFINITIVO!T269</f>
        <v>AUDITORIA VIGENCIA 2015
Con oficio 20163250152041 del 5/04/2016 se solicita al IGAC de Buenaventura,  certificar sobre la situación actual de estos predios, IGAC responde que los predios catastralmente no existen., de acuerdo a este concepto y el de la  oficina Jurídica se remitió el  oficio 20163250530531 del 20/12/2016  a la Contaduría General de la Nación, solicitando concepto sobre la posibilidad de dar de baja los 3 inmuebles.</v>
      </c>
      <c r="U60" s="131">
        <f t="shared" si="17"/>
        <v>2</v>
      </c>
      <c r="V60" s="131">
        <f t="shared" ca="1" si="18"/>
        <v>0</v>
      </c>
      <c r="W60" s="131" t="str">
        <f t="shared" ca="1" si="19"/>
        <v>CUMPLIDA</v>
      </c>
      <c r="X60" s="883" t="str">
        <f ca="1">IF(W60&amp;W61&amp;W62&amp;W63="CUMPLIDA","CUMPLIDA",IF(OR(W60="VENCIDA",W61="VENCIDA",W62="VENCIDA",W63="VENCIDA"),"VENCIDA",IF(U60+U61+U62+U63=8,"CUMPLIDA","EN TERMINO")))</f>
        <v>CUMPLIDA</v>
      </c>
    </row>
    <row r="61" spans="1:24" ht="156">
      <c r="A61" s="902"/>
      <c r="B61" s="874"/>
      <c r="C61" s="874"/>
      <c r="D61" s="874"/>
      <c r="E61" s="137" t="s">
        <v>503</v>
      </c>
      <c r="F61" s="137" t="s">
        <v>504</v>
      </c>
      <c r="G61" s="81" t="s">
        <v>207</v>
      </c>
      <c r="H61" s="131">
        <v>1</v>
      </c>
      <c r="I61" s="19">
        <f>DEFINITIVO!I270</f>
        <v>42552</v>
      </c>
      <c r="J61" s="19">
        <f>DEFINITIVO!J270</f>
        <v>42735</v>
      </c>
      <c r="K61" s="78">
        <f t="shared" si="14"/>
        <v>26.142857142857142</v>
      </c>
      <c r="L61" s="131" t="s">
        <v>561</v>
      </c>
      <c r="M61" s="164">
        <f>DEFINITIVO!M270</f>
        <v>1</v>
      </c>
      <c r="N61" s="79">
        <f t="shared" si="15"/>
        <v>1</v>
      </c>
      <c r="O61" s="78">
        <f t="shared" si="16"/>
        <v>26.142857142857142</v>
      </c>
      <c r="P61" s="78" t="e">
        <f>IF(J61&lt;=#REF!,O61,0)</f>
        <v>#REF!</v>
      </c>
      <c r="Q61" s="78" t="e">
        <f>IF(#REF!&gt;=J61,K61,0)</f>
        <v>#REF!</v>
      </c>
      <c r="R61" s="131"/>
      <c r="S61" s="131"/>
      <c r="T61" s="82" t="str">
        <f>DEFINITIVO!T270</f>
        <v>AUDITORIA VIGENCIA 2015
Con memorando  No. 20163250072333 del 3 de mayo de 2016, suscrito por el Doctor PIO ADOLFO BARCENA VILLARREAL, se solicitó concepto a la Oficina Jurídica sobre el tema; por tanto estos tres inmuebles  están en el listado de inmuebles propiedad del Ministerio de Transporte del Grupo Bienes Inmuebles.  la oficina Jurídica nos insta a que se agoten todos los recursos para proceder  a dar de baja los inmuebles.</v>
      </c>
      <c r="U61" s="131">
        <f t="shared" si="17"/>
        <v>2</v>
      </c>
      <c r="V61" s="131">
        <f t="shared" ca="1" si="18"/>
        <v>0</v>
      </c>
      <c r="W61" s="131" t="str">
        <f t="shared" ca="1" si="19"/>
        <v>CUMPLIDA</v>
      </c>
      <c r="X61" s="884"/>
    </row>
    <row r="62" spans="1:24" ht="84">
      <c r="A62" s="902"/>
      <c r="B62" s="874"/>
      <c r="C62" s="874"/>
      <c r="D62" s="874"/>
      <c r="E62" s="137" t="s">
        <v>505</v>
      </c>
      <c r="F62" s="137" t="s">
        <v>506</v>
      </c>
      <c r="G62" s="81" t="s">
        <v>507</v>
      </c>
      <c r="H62" s="81">
        <v>1</v>
      </c>
      <c r="I62" s="19">
        <f>DEFINITIVO!I271</f>
        <v>42552</v>
      </c>
      <c r="J62" s="19">
        <f>DEFINITIVO!J271</f>
        <v>42916</v>
      </c>
      <c r="K62" s="78">
        <f t="shared" si="14"/>
        <v>52</v>
      </c>
      <c r="L62" s="131" t="s">
        <v>560</v>
      </c>
      <c r="M62" s="164">
        <f>DEFINITIVO!M271</f>
        <v>1</v>
      </c>
      <c r="N62" s="79">
        <f t="shared" si="15"/>
        <v>1</v>
      </c>
      <c r="O62" s="78">
        <f t="shared" si="16"/>
        <v>52</v>
      </c>
      <c r="P62" s="78" t="e">
        <f>IF(J62&lt;=#REF!,O62,0)</f>
        <v>#REF!</v>
      </c>
      <c r="Q62" s="78" t="e">
        <f>IF(#REF!&gt;=J62,K62,0)</f>
        <v>#REF!</v>
      </c>
      <c r="R62" s="131"/>
      <c r="S62" s="131"/>
      <c r="T62" s="82" t="str">
        <f>DEFINITIVO!T271</f>
        <v xml:space="preserve">AUDITORIA VIGENCIA 2015
El 27 de enero de 2017, se reunió el Comité,  recomendación oficiar a la Oficina Jurídica del Ministerio de Transporte, concepto de los dos predios. </v>
      </c>
      <c r="U62" s="131">
        <f t="shared" si="17"/>
        <v>2</v>
      </c>
      <c r="V62" s="131">
        <f t="shared" ca="1" si="18"/>
        <v>0</v>
      </c>
      <c r="W62" s="131" t="str">
        <f t="shared" ca="1" si="19"/>
        <v>CUMPLIDA</v>
      </c>
      <c r="X62" s="884"/>
    </row>
    <row r="63" spans="1:24" ht="409.5">
      <c r="A63" s="876"/>
      <c r="B63" s="871"/>
      <c r="C63" s="871"/>
      <c r="D63" s="871"/>
      <c r="E63" s="137" t="s">
        <v>508</v>
      </c>
      <c r="F63" s="137" t="s">
        <v>509</v>
      </c>
      <c r="G63" s="81" t="s">
        <v>510</v>
      </c>
      <c r="H63" s="85">
        <v>1</v>
      </c>
      <c r="I63" s="19">
        <f>DEFINITIVO!I272</f>
        <v>42917</v>
      </c>
      <c r="J63" s="19">
        <f>DEFINITIVO!J272</f>
        <v>43281</v>
      </c>
      <c r="K63" s="78">
        <f t="shared" si="14"/>
        <v>52</v>
      </c>
      <c r="L63" s="131" t="s">
        <v>562</v>
      </c>
      <c r="M63" s="164">
        <f>DEFINITIVO!M272</f>
        <v>1</v>
      </c>
      <c r="N63" s="79">
        <f t="shared" si="15"/>
        <v>1</v>
      </c>
      <c r="O63" s="78">
        <f t="shared" si="16"/>
        <v>52</v>
      </c>
      <c r="P63" s="78" t="e">
        <f>IF(J63&lt;=#REF!,O63,0)</f>
        <v>#REF!</v>
      </c>
      <c r="Q63" s="78" t="e">
        <f>IF(#REF!&gt;=J63,K63,0)</f>
        <v>#REF!</v>
      </c>
      <c r="R63" s="131"/>
      <c r="S63" s="131"/>
      <c r="T63" s="82" t="str">
        <f>DEFINITIVO!T272</f>
        <v>AUDITORIA VIGENCIA 2015
Se registro el predio lote adyacente al muelle 13 Terminal Marítimo de Buenaventura por valor de 22,259, millones asiento contable B-986 diciembre 31 de 2016. De otra parte, y de acuerdo con la recomendación del Comité  Institucional de Desarrollo Administrativo, se remitieron  los documentos de los dos predios de Buenaventura que están pendientes a la Oficina Juridica con memorando 20173250157243 del 26 de septiembre de 2017 para que emitan concepto sobre  los mismos ("Casa barrio San Antonio hoy Parque Ecológico" y  "Lote margen a la carretera MOPT"). A 30 de noviembre de 2017 está pendiente la  respuesta de la Oficina Jurídica para continuar con las acciones planteadas.  
25/06/2018 Con resolución se declaró y autorizó la baja en cuentas contables del predio lote margen oriental a la carretera MOPT, por Valor de $5.284.919.344,20, del que no existe físicamente, razón por la cual no debe estar en los Estados Financieros del Ministerio de Transporte como propiedad  y el predio, Casa barrio San Antonio – Hoy Parque Ecológico de la Vida. Por valor de $5.724.035.11, el Ministerio de Transporte no ostenta el derecho de dominio sobre el bien inmueble en mención, debido a que el Fondo de Pasivo Social de la empresa Puertos de Colombia en Liquidación, no era propietario del lote que transfirió mediante el Acta 0023 del 30-12-1998.</v>
      </c>
      <c r="U63" s="131">
        <f t="shared" si="17"/>
        <v>2</v>
      </c>
      <c r="V63" s="131">
        <f t="shared" ca="1" si="18"/>
        <v>0</v>
      </c>
      <c r="W63" s="131" t="str">
        <f t="shared" ca="1" si="19"/>
        <v>CUMPLIDA</v>
      </c>
      <c r="X63" s="885"/>
    </row>
    <row r="64" spans="1:24">
      <c r="A64" s="68" t="s">
        <v>29</v>
      </c>
      <c r="B64" s="68"/>
      <c r="C64" s="69"/>
      <c r="D64" s="68"/>
      <c r="E64" s="68"/>
      <c r="F64" s="70"/>
      <c r="G64" s="70"/>
      <c r="H64" s="70"/>
      <c r="I64" s="93"/>
      <c r="J64" s="93"/>
      <c r="K64" s="72"/>
      <c r="L64" s="73"/>
      <c r="M64" s="73"/>
      <c r="N64" s="74"/>
      <c r="O64" s="72"/>
      <c r="P64" s="72"/>
      <c r="Q64" s="56"/>
      <c r="R64" s="73"/>
      <c r="S64" s="73"/>
      <c r="T64" s="73"/>
      <c r="U64" s="73"/>
      <c r="V64" s="73"/>
      <c r="W64" s="73"/>
      <c r="X64" s="75"/>
    </row>
    <row r="65" spans="1:24" ht="264">
      <c r="A65" s="129">
        <v>31</v>
      </c>
      <c r="B65" s="130" t="s">
        <v>364</v>
      </c>
      <c r="C65" s="130" t="s">
        <v>31</v>
      </c>
      <c r="D65" s="130" t="s">
        <v>154</v>
      </c>
      <c r="E65" s="130" t="s">
        <v>598</v>
      </c>
      <c r="F65" s="130" t="s">
        <v>155</v>
      </c>
      <c r="G65" s="129" t="s">
        <v>107</v>
      </c>
      <c r="H65" s="76">
        <v>1</v>
      </c>
      <c r="I65" s="19">
        <f>DEFINITIVO!I332</f>
        <v>42522</v>
      </c>
      <c r="J65" s="19">
        <f>DEFINITIVO!J332</f>
        <v>42887</v>
      </c>
      <c r="K65" s="78">
        <f t="shared" ref="K65:K71" si="20">(+J65-I65)/7</f>
        <v>52.142857142857146</v>
      </c>
      <c r="L65" s="131" t="s">
        <v>156</v>
      </c>
      <c r="M65" s="131">
        <f>DEFINITIVO!M332</f>
        <v>1</v>
      </c>
      <c r="N65" s="79">
        <f t="shared" ref="N65:N70" si="21">IF(M65/H65&gt;1,1,+M65/H65)</f>
        <v>1</v>
      </c>
      <c r="O65" s="78">
        <f t="shared" ref="O65:O70" si="22">+K65*N65</f>
        <v>52.142857142857146</v>
      </c>
      <c r="P65" s="78" t="e">
        <f>IF(J65&lt;=#REF!,O65,0)</f>
        <v>#REF!</v>
      </c>
      <c r="Q65" s="78" t="e">
        <f>IF(#REF!&gt;=J65,K65,0)</f>
        <v>#REF!</v>
      </c>
      <c r="R65" s="131"/>
      <c r="S65" s="131"/>
      <c r="T65" s="82" t="str">
        <f>DEFINITIVO!T332</f>
        <v>PLAN VIGENCIA 2014
Memorando 20174000104063 del 05/07/2017, donde anexan y expresan que se elaboraron dos matrices donde se identificaron 14 riesgos dentro de las diferentes etapas de los procesos de selección, una para los procesos en general y otra para los procesos de Banca, las cuales cuentan con los parámetros establecidos dentro del Plan de Mejoramiento y que fueron divulgadas a todo el personal del Ministerio de Transporte mediante correo institucional, el 27 de junio de 2017.</v>
      </c>
      <c r="U65" s="131">
        <f t="shared" ref="U65:U71" si="23">IF(N65=100%,2,0)</f>
        <v>2</v>
      </c>
      <c r="V65" s="131">
        <f t="shared" ref="V65:V71" ca="1" si="24">IF(J65&lt;$T$2,0,1)</f>
        <v>0</v>
      </c>
      <c r="W65" s="131" t="str">
        <f t="shared" ref="W65:W71" ca="1" si="25">IF(U65+V65&gt;1,"CUMPLIDA",IF(V65=1,"EN TERMINO","VENCIDA"))</f>
        <v>CUMPLIDA</v>
      </c>
      <c r="X65" s="131" t="str">
        <f ca="1">IF(W65="CUMPLIDA","CUMPLIDA",IF(W65="EN TERMINO","EN TERMINO","VENCIDA"))</f>
        <v>CUMPLIDA</v>
      </c>
    </row>
    <row r="66" spans="1:24" ht="348">
      <c r="A66" s="129">
        <v>48</v>
      </c>
      <c r="B66" s="130" t="s">
        <v>198</v>
      </c>
      <c r="C66" s="130" t="s">
        <v>48</v>
      </c>
      <c r="D66" s="130" t="s">
        <v>199</v>
      </c>
      <c r="E66" s="80" t="s">
        <v>200</v>
      </c>
      <c r="F66" s="80" t="s">
        <v>201</v>
      </c>
      <c r="G66" s="76" t="s">
        <v>202</v>
      </c>
      <c r="H66" s="76">
        <v>2</v>
      </c>
      <c r="I66" s="19">
        <f>DEFINITIVO!I349</f>
        <v>42551</v>
      </c>
      <c r="J66" s="19">
        <f>DEFINITIVO!J349</f>
        <v>42916</v>
      </c>
      <c r="K66" s="78">
        <f t="shared" si="20"/>
        <v>52.142857142857146</v>
      </c>
      <c r="L66" s="131" t="s">
        <v>203</v>
      </c>
      <c r="M66" s="131">
        <f>DEFINITIVO!M349</f>
        <v>2</v>
      </c>
      <c r="N66" s="79">
        <f t="shared" si="21"/>
        <v>1</v>
      </c>
      <c r="O66" s="78">
        <f t="shared" si="22"/>
        <v>52.142857142857146</v>
      </c>
      <c r="P66" s="78" t="e">
        <f>IF(J66&lt;=#REF!,O66,0)</f>
        <v>#REF!</v>
      </c>
      <c r="Q66" s="78" t="e">
        <f>IF(#REF!&gt;=J66,K66,0)</f>
        <v>#REF!</v>
      </c>
      <c r="R66" s="131"/>
      <c r="S66" s="131"/>
      <c r="T66" s="82" t="str">
        <f>DEFINITIVO!T349</f>
        <v>PLAN VIGENCIA 2014
Se encuentra actualizado y publicado en DARUMA el documento DJU-P-003 "Procedimiento Defensa Judicial donde la entidad actúa como parte demandada" y el DJU-P-005 "Procedimiento Defensa judicial dónde la entidad actúa como parte demandante". 
El Mapa de Riesgos de Defensa Judicial DJU-R-001 v3 ya se encuentra publicado en el aplicativo DARUMA.
Con memorando 20151320038143 se reitera a todos los abogados de las Direcciones Territoriales y del Grupo de Defensa judicial el control de lss acciones de repetición.</v>
      </c>
      <c r="U66" s="37">
        <f t="shared" si="23"/>
        <v>2</v>
      </c>
      <c r="V66" s="131">
        <f t="shared" ca="1" si="24"/>
        <v>0</v>
      </c>
      <c r="W66" s="131" t="str">
        <f t="shared" ca="1" si="25"/>
        <v>CUMPLIDA</v>
      </c>
      <c r="X66" s="131" t="str">
        <f ca="1">IF(W66="CUMPLIDA","CUMPLIDA",IF(W66="EN TERMINO","EN TERMINO","VENCIDA"))</f>
        <v>CUMPLIDA</v>
      </c>
    </row>
    <row r="67" spans="1:24" ht="409.5">
      <c r="A67" s="129">
        <v>49</v>
      </c>
      <c r="B67" s="130" t="s">
        <v>204</v>
      </c>
      <c r="C67" s="130" t="s">
        <v>48</v>
      </c>
      <c r="D67" s="130" t="s">
        <v>205</v>
      </c>
      <c r="E67" s="137" t="s">
        <v>755</v>
      </c>
      <c r="F67" s="137" t="s">
        <v>756</v>
      </c>
      <c r="G67" s="76" t="s">
        <v>896</v>
      </c>
      <c r="H67" s="76">
        <v>3</v>
      </c>
      <c r="I67" s="19">
        <f>DEFINITIVO!I350</f>
        <v>43011</v>
      </c>
      <c r="J67" s="19">
        <f>DEFINITIVO!J350</f>
        <v>43376</v>
      </c>
      <c r="K67" s="78">
        <f t="shared" si="20"/>
        <v>52.142857142857146</v>
      </c>
      <c r="L67" s="131" t="s">
        <v>753</v>
      </c>
      <c r="M67" s="164">
        <f>DEFINITIVO!M350</f>
        <v>3</v>
      </c>
      <c r="N67" s="79">
        <f t="shared" si="21"/>
        <v>1</v>
      </c>
      <c r="O67" s="78">
        <f t="shared" si="22"/>
        <v>52.142857142857146</v>
      </c>
      <c r="P67" s="78" t="e">
        <f>IF(J67&lt;=#REF!,O67,0)</f>
        <v>#REF!</v>
      </c>
      <c r="Q67" s="78" t="e">
        <f>IF(#REF!&gt;=J67,K67,0)</f>
        <v>#REF!</v>
      </c>
      <c r="R67" s="131"/>
      <c r="S67" s="131"/>
      <c r="T67" s="82" t="str">
        <f>DEFINITIVO!T350</f>
        <v>PLAN VIGENCIA 2014
Se realizaron revisiones virtuales de los proceos en el sistema ekogui y posterior visita a 18 Direcciones territoriales en el año 2017 y aleatorias en el año 2018, con actas que soportan las respectivas auditorias y visitas.
Se emitieron los memorandos 20171320011323, 20171320011453 y se dieron comunicaciones internas a los abogados de fecha 25 de octubre de 2016.</v>
      </c>
      <c r="U67" s="37">
        <f t="shared" si="23"/>
        <v>2</v>
      </c>
      <c r="V67" s="131">
        <f t="shared" ca="1" si="24"/>
        <v>0</v>
      </c>
      <c r="W67" s="131" t="str">
        <f t="shared" ca="1" si="25"/>
        <v>CUMPLIDA</v>
      </c>
      <c r="X67" s="131" t="str">
        <f ca="1">IF(W67="CUMPLIDA","CUMPLIDA",IF(W67="EN TERMINO","EN TERMINO","VENCIDA"))</f>
        <v>CUMPLIDA</v>
      </c>
    </row>
    <row r="68" spans="1:24" ht="192">
      <c r="A68" s="865">
        <v>54</v>
      </c>
      <c r="B68" s="858" t="s">
        <v>211</v>
      </c>
      <c r="C68" s="858" t="s">
        <v>48</v>
      </c>
      <c r="D68" s="858" t="s">
        <v>212</v>
      </c>
      <c r="E68" s="137" t="s">
        <v>213</v>
      </c>
      <c r="F68" s="137" t="s">
        <v>214</v>
      </c>
      <c r="G68" s="81" t="s">
        <v>215</v>
      </c>
      <c r="H68" s="81">
        <v>1</v>
      </c>
      <c r="I68" s="19">
        <f>DEFINITIVO!I353</f>
        <v>42612</v>
      </c>
      <c r="J68" s="19">
        <f>DEFINITIVO!J353</f>
        <v>42735</v>
      </c>
      <c r="K68" s="78">
        <f t="shared" si="20"/>
        <v>17.571428571428573</v>
      </c>
      <c r="L68" s="131" t="s">
        <v>203</v>
      </c>
      <c r="M68" s="131">
        <f>DEFINITIVO!M353</f>
        <v>1</v>
      </c>
      <c r="N68" s="79">
        <f t="shared" si="21"/>
        <v>1</v>
      </c>
      <c r="O68" s="78">
        <f t="shared" si="22"/>
        <v>17.571428571428573</v>
      </c>
      <c r="P68" s="78" t="e">
        <f>IF(J68&lt;=#REF!,O68,0)</f>
        <v>#REF!</v>
      </c>
      <c r="Q68" s="78" t="e">
        <f>IF(#REF!&gt;=J68,K68,0)</f>
        <v>#REF!</v>
      </c>
      <c r="R68" s="131"/>
      <c r="S68" s="131"/>
      <c r="T68" s="82" t="str">
        <f>DEFINITIVO!T353</f>
        <v xml:space="preserve">PLAN VIGENCIA 2014
Se realizó  Socialización del Manual de Contratación el día 23 de diciembre de 2016 a las 10:00 a.m.  en el Auditorio Modesto Garcés, por invitación de la Dra. ISABEL CRISTINA VARGAS SINISTERRA COORDINADORA GRUPO CONTRATOS – Oficina Asesora Jurídica.
Se realizó mesa de trabajo entre la Coordinación del Grupo Contratos y el personal del mismo. Se asignaron tareas específicas y tiempo de entrega. Se debe elaborar Matriz de Riesgos para los procesos de contratación. </v>
      </c>
      <c r="U68" s="131">
        <f t="shared" si="23"/>
        <v>2</v>
      </c>
      <c r="V68" s="131">
        <f t="shared" ca="1" si="24"/>
        <v>0</v>
      </c>
      <c r="W68" s="131" t="str">
        <f t="shared" ca="1" si="25"/>
        <v>CUMPLIDA</v>
      </c>
      <c r="X68" s="881" t="str">
        <f ca="1">IF(W68&amp;W69="CUMPLIDA","CUMPLIDA",IF(OR(W68="VENCIDA",W69="VENCIDA"),"VENCIDA",IF(U68+U69=4,"CUMPLIDA","EN TERMINO")))</f>
        <v>CUMPLIDA</v>
      </c>
    </row>
    <row r="69" spans="1:24" ht="228">
      <c r="A69" s="865"/>
      <c r="B69" s="858"/>
      <c r="C69" s="858"/>
      <c r="D69" s="858"/>
      <c r="E69" s="137" t="s">
        <v>216</v>
      </c>
      <c r="F69" s="137" t="s">
        <v>217</v>
      </c>
      <c r="G69" s="81" t="s">
        <v>218</v>
      </c>
      <c r="H69" s="81">
        <v>1</v>
      </c>
      <c r="I69" s="19">
        <f>DEFINITIVO!I354</f>
        <v>42917</v>
      </c>
      <c r="J69" s="19">
        <f>DEFINITIVO!J354</f>
        <v>43008</v>
      </c>
      <c r="K69" s="78">
        <f t="shared" si="20"/>
        <v>13</v>
      </c>
      <c r="L69" s="131" t="s">
        <v>203</v>
      </c>
      <c r="M69" s="164">
        <f>DEFINITIVO!M354</f>
        <v>1</v>
      </c>
      <c r="N69" s="79">
        <f t="shared" si="21"/>
        <v>1</v>
      </c>
      <c r="O69" s="78">
        <f t="shared" si="22"/>
        <v>13</v>
      </c>
      <c r="P69" s="78" t="e">
        <f>IF(J69&lt;=#REF!,O69,0)</f>
        <v>#REF!</v>
      </c>
      <c r="Q69" s="78" t="e">
        <f>IF(#REF!&gt;=J69,K69,0)</f>
        <v>#REF!</v>
      </c>
      <c r="R69" s="131"/>
      <c r="S69" s="131"/>
      <c r="T69" s="82" t="str">
        <f>DEFINITIVO!T354</f>
        <v>PLAN VIGENCIA 2014
Se llevó a cabo Mesa de trabajo centre la Coordinación del Grupo Contratos y el personal de dicho Grupo. Como Plan de Choque se estableció que siete (7) personas (Luis Gómez, Nelson Piñeres, Moisés Sánchez, Luis Rey, Alexander Sanabria, Mauricio Valdeblanquez  y  Sandra Sánchez) de este Grupo integrarían el Grupo de Liquidaciones, quienes deberán realizar, revisar y tramitar las liquidaciones de los contratos terminados que aún estén pendientes  de dicho trámite.
Se solicita cambio de fecha con memorando 20171300107003 del 10/07/2017.</v>
      </c>
      <c r="U69" s="131">
        <f t="shared" si="23"/>
        <v>2</v>
      </c>
      <c r="V69" s="131">
        <f t="shared" ca="1" si="24"/>
        <v>0</v>
      </c>
      <c r="W69" s="131" t="str">
        <f t="shared" ca="1" si="25"/>
        <v>CUMPLIDA</v>
      </c>
      <c r="X69" s="881"/>
    </row>
    <row r="70" spans="1:24" ht="409.5">
      <c r="A70" s="129">
        <v>56</v>
      </c>
      <c r="B70" s="130" t="s">
        <v>219</v>
      </c>
      <c r="C70" s="130" t="s">
        <v>31</v>
      </c>
      <c r="D70" s="130" t="s">
        <v>220</v>
      </c>
      <c r="E70" s="130" t="s">
        <v>599</v>
      </c>
      <c r="F70" s="130" t="s">
        <v>155</v>
      </c>
      <c r="G70" s="129" t="s">
        <v>221</v>
      </c>
      <c r="H70" s="76">
        <v>1</v>
      </c>
      <c r="I70" s="19">
        <f>DEFINITIVO!I355</f>
        <v>42522</v>
      </c>
      <c r="J70" s="19">
        <f>DEFINITIVO!J355</f>
        <v>42887</v>
      </c>
      <c r="K70" s="78">
        <f t="shared" si="20"/>
        <v>52.142857142857146</v>
      </c>
      <c r="L70" s="131" t="s">
        <v>156</v>
      </c>
      <c r="M70" s="164">
        <f>DEFINITIVO!M355</f>
        <v>1</v>
      </c>
      <c r="N70" s="79">
        <f t="shared" si="21"/>
        <v>1</v>
      </c>
      <c r="O70" s="78">
        <f t="shared" si="22"/>
        <v>52.142857142857146</v>
      </c>
      <c r="P70" s="78" t="e">
        <f>IF(J70&lt;=#REF!,O70,0)</f>
        <v>#REF!</v>
      </c>
      <c r="Q70" s="78" t="e">
        <f>IF(#REF!&gt;=J70,K70,0)</f>
        <v>#REF!</v>
      </c>
      <c r="R70" s="131"/>
      <c r="S70" s="131"/>
      <c r="T70" s="82" t="str">
        <f>DEFINITIVO!T355</f>
        <v xml:space="preserve">
AUDITORIA VIGENCIA 2014
Memorando 20174000104063 del 05/07/2017, donde anexan y expresan que se elaboraron dos matrices donde se identificaron 14 riesgos dentro de las diferentes etapas de los procesos de selección, una para los procesos en general y otra para los procesos de Banca, las cuales cuentan con los parámetros establecidos dentro del Plan de Mejoramiento y que fueron divulgadas a todo el personal del Ministerio de Transporte mediante correo institucional, el 27 de junio de 2017.</v>
      </c>
      <c r="U70" s="131">
        <f t="shared" si="23"/>
        <v>2</v>
      </c>
      <c r="V70" s="131">
        <f t="shared" ca="1" si="24"/>
        <v>0</v>
      </c>
      <c r="W70" s="131" t="str">
        <f t="shared" ca="1" si="25"/>
        <v>CUMPLIDA</v>
      </c>
      <c r="X70" s="131" t="str">
        <f ca="1">IF(W70="CUMPLIDA","CUMPLIDA",IF(W70="EN TERMINO","EN TERMINO","VENCIDA"))</f>
        <v>CUMPLIDA</v>
      </c>
    </row>
    <row r="71" spans="1:24" ht="372">
      <c r="A71" s="129">
        <v>57</v>
      </c>
      <c r="B71" s="130" t="s">
        <v>222</v>
      </c>
      <c r="C71" s="130" t="s">
        <v>31</v>
      </c>
      <c r="D71" s="130" t="s">
        <v>223</v>
      </c>
      <c r="E71" s="130" t="s">
        <v>599</v>
      </c>
      <c r="F71" s="130" t="s">
        <v>155</v>
      </c>
      <c r="G71" s="129" t="s">
        <v>107</v>
      </c>
      <c r="H71" s="129">
        <v>1</v>
      </c>
      <c r="I71" s="19">
        <f>DEFINITIVO!I356</f>
        <v>42522</v>
      </c>
      <c r="J71" s="19">
        <f>DEFINITIVO!J356</f>
        <v>42887</v>
      </c>
      <c r="K71" s="78">
        <f t="shared" si="20"/>
        <v>52.142857142857146</v>
      </c>
      <c r="L71" s="131" t="s">
        <v>156</v>
      </c>
      <c r="M71" s="164">
        <f>DEFINITIVO!M356</f>
        <v>1</v>
      </c>
      <c r="N71" s="79">
        <f>IF(M71/H71&gt;1,1,+M71/H71)</f>
        <v>1</v>
      </c>
      <c r="O71" s="78">
        <f>+K71*N71</f>
        <v>52.142857142857146</v>
      </c>
      <c r="P71" s="78" t="e">
        <f>IF(J71&lt;=#REF!,O71,0)</f>
        <v>#REF!</v>
      </c>
      <c r="Q71" s="78" t="e">
        <f>IF(#REF!&gt;=J71,K71,0)</f>
        <v>#REF!</v>
      </c>
      <c r="R71" s="131"/>
      <c r="S71" s="131"/>
      <c r="T71" s="82" t="str">
        <f>DEFINITIVO!T356</f>
        <v>AUDITORIA VIGENCIA 2014
Memorando 20174000104063 del 05/07/2017, donde anexan y expresan que se elaboraron dos matrices donde se identificaron 14 riesgos dentro de las diferentes etapas de los procesos de selección, una para los procesos en general y otra para los procesos de Banca, las cuales cuentan con los parámetros establecidos dentro del Plan de Mejoramiento y que fueron divulgadas a todo el personal del Ministerio de Transporte mediante correo institucional, el 27 de junio de 2017.</v>
      </c>
      <c r="U71" s="131">
        <f t="shared" si="23"/>
        <v>2</v>
      </c>
      <c r="V71" s="131">
        <f t="shared" ca="1" si="24"/>
        <v>0</v>
      </c>
      <c r="W71" s="131" t="str">
        <f t="shared" ca="1" si="25"/>
        <v>CUMPLIDA</v>
      </c>
      <c r="X71" s="131" t="str">
        <f ca="1">IF(W71="CUMPLIDA","CUMPLIDA",IF(W71="EN TERMINO","EN TERMINO","VENCIDA"))</f>
        <v>CUMPLIDA</v>
      </c>
    </row>
    <row r="72" spans="1:24">
      <c r="A72" s="68" t="s">
        <v>247</v>
      </c>
      <c r="B72" s="68"/>
      <c r="C72" s="69"/>
      <c r="D72" s="68"/>
      <c r="E72" s="68"/>
      <c r="F72" s="70"/>
      <c r="G72" s="70"/>
      <c r="H72" s="70"/>
      <c r="I72" s="93"/>
      <c r="J72" s="93"/>
      <c r="K72" s="72"/>
      <c r="L72" s="73"/>
      <c r="M72" s="73"/>
      <c r="N72" s="74"/>
      <c r="O72" s="72"/>
      <c r="P72" s="72"/>
      <c r="Q72" s="56"/>
      <c r="R72" s="73"/>
      <c r="S72" s="73"/>
      <c r="T72" s="73"/>
      <c r="U72" s="73"/>
      <c r="V72" s="73"/>
      <c r="W72" s="73"/>
      <c r="X72" s="75"/>
    </row>
    <row r="73" spans="1:24" ht="348">
      <c r="A73" s="138">
        <v>16</v>
      </c>
      <c r="B73" s="130" t="s">
        <v>260</v>
      </c>
      <c r="C73" s="130" t="s">
        <v>48</v>
      </c>
      <c r="D73" s="130" t="s">
        <v>259</v>
      </c>
      <c r="E73" s="137" t="s">
        <v>261</v>
      </c>
      <c r="F73" s="137" t="s">
        <v>262</v>
      </c>
      <c r="G73" s="81" t="s">
        <v>263</v>
      </c>
      <c r="H73" s="129">
        <v>1</v>
      </c>
      <c r="I73" s="19">
        <f>DEFINITIVO!I368</f>
        <v>42551</v>
      </c>
      <c r="J73" s="19">
        <f>DEFINITIVO!J368</f>
        <v>42916</v>
      </c>
      <c r="K73" s="78">
        <f>(+J73-I73)/7</f>
        <v>52.142857142857146</v>
      </c>
      <c r="L73" s="131" t="s">
        <v>203</v>
      </c>
      <c r="M73" s="131">
        <f>DEFINITIVO!M368</f>
        <v>1</v>
      </c>
      <c r="N73" s="79">
        <f>IF(M73/H73&gt;1,1,+M73/H73)</f>
        <v>1</v>
      </c>
      <c r="O73" s="78">
        <f>+K73*N73</f>
        <v>52.142857142857146</v>
      </c>
      <c r="P73" s="78" t="e">
        <f>IF(J73&lt;=#REF!,O73,0)</f>
        <v>#REF!</v>
      </c>
      <c r="Q73" s="78" t="e">
        <f>IF(#REF!&gt;=J73,K73,0)</f>
        <v>#REF!</v>
      </c>
      <c r="R73" s="131"/>
      <c r="S73" s="131"/>
      <c r="T73" s="136" t="str">
        <f>DEFINITIVO!T368</f>
        <v>PLAN VIGENCIA 2013
Se encuentra actualizado y publicado en DARUMA el documento DJU-P-009 v1 "Procedimiento de Acciones de Repetición".
No se elabora Manual porque se lleva a nivel de procedimiento para establecer responsabilidades directas en el desarrollo de cada etapa.</v>
      </c>
      <c r="U73" s="126">
        <f>IF(N73=100%,2,0)</f>
        <v>2</v>
      </c>
      <c r="V73" s="126">
        <f ca="1">IF(J73&lt;$T$2,0,1)</f>
        <v>0</v>
      </c>
      <c r="W73" s="126" t="str">
        <f ca="1">IF(U73+V73&gt;1,"CUMPLIDA",IF(V73=1,"EN TERMINO","VENCIDA"))</f>
        <v>CUMPLIDA</v>
      </c>
      <c r="X73" s="126" t="str">
        <f ca="1">IF(W73="CUMPLIDA","CUMPLIDA",IF(W73="EN TERMINO","EN TERMINO","VENCIDA"))</f>
        <v>CUMPLIDA</v>
      </c>
    </row>
    <row r="74" spans="1:24">
      <c r="A74" s="68" t="s">
        <v>1862</v>
      </c>
      <c r="B74" s="68"/>
      <c r="C74" s="69"/>
      <c r="D74" s="68"/>
      <c r="E74" s="68"/>
      <c r="F74" s="70"/>
      <c r="G74" s="70"/>
      <c r="H74" s="70"/>
      <c r="I74" s="93"/>
      <c r="J74" s="93"/>
      <c r="K74" s="72"/>
      <c r="L74" s="73"/>
      <c r="M74" s="73"/>
      <c r="N74" s="74"/>
      <c r="O74" s="72"/>
      <c r="P74" s="72"/>
      <c r="Q74" s="56"/>
      <c r="R74" s="73"/>
      <c r="S74" s="73"/>
      <c r="T74" s="73"/>
      <c r="U74" s="73"/>
      <c r="V74" s="73"/>
      <c r="W74" s="73"/>
      <c r="X74" s="75"/>
    </row>
    <row r="75" spans="1:24" ht="204.75" thickBot="1">
      <c r="A75" s="141">
        <v>2</v>
      </c>
      <c r="B75" s="80" t="s">
        <v>308</v>
      </c>
      <c r="C75" s="128" t="s">
        <v>31</v>
      </c>
      <c r="D75" s="80" t="s">
        <v>309</v>
      </c>
      <c r="E75" s="80" t="s">
        <v>599</v>
      </c>
      <c r="F75" s="80" t="s">
        <v>155</v>
      </c>
      <c r="G75" s="4" t="s">
        <v>107</v>
      </c>
      <c r="H75" s="4">
        <v>1</v>
      </c>
      <c r="I75" s="19">
        <f>DEFINITIVO!I405</f>
        <v>42522</v>
      </c>
      <c r="J75" s="19">
        <f>DEFINITIVO!J405</f>
        <v>42887</v>
      </c>
      <c r="K75" s="78">
        <f>(+J75-I75)/7</f>
        <v>52.142857142857146</v>
      </c>
      <c r="L75" s="131" t="s">
        <v>310</v>
      </c>
      <c r="M75" s="131">
        <f>DEFINITIVO!M405</f>
        <v>1</v>
      </c>
      <c r="N75" s="79">
        <f>IF(M75/H75&gt;1,1,+M75/H75)</f>
        <v>1</v>
      </c>
      <c r="O75" s="131">
        <f>+K75*N75</f>
        <v>52.142857142857146</v>
      </c>
      <c r="P75" s="131" t="e">
        <f>IF(J75&lt;=#REF!,O75,0)</f>
        <v>#REF!</v>
      </c>
      <c r="Q75" s="78" t="e">
        <f>IF(#REF!&gt;=J75,K75,0)</f>
        <v>#REF!</v>
      </c>
      <c r="R75" s="139"/>
      <c r="S75" s="139"/>
      <c r="T75" s="82" t="str">
        <f>DEFINITIVO!T405</f>
        <v>PLAN SEGURIDAD VIAL 2012
Memorando 20174000104063 del 05/07/2017, donde anexan y expresan que se elaboraron dos matrices donde se identificaron 14 riesgos dentro de las diferentes etapas de los procesos de selección, una para los procesos en general y otra para los procesos de Banca, las cuales cuentan con los parámetros establecidos dentro del Plan de Mejoramiento y que fueron divulgadas a todo el personal del Ministerio de Transporte mediante correo institucional, el 27 de junio de 2017.</v>
      </c>
      <c r="U75" s="126">
        <f>IF(N75=100%,2,0)</f>
        <v>2</v>
      </c>
      <c r="V75" s="126">
        <f ca="1">IF(J75&lt;$T$2,0,1)</f>
        <v>0</v>
      </c>
      <c r="W75" s="126" t="str">
        <f ca="1">IF(U75+V75&gt;1,"CUMPLIDA",IF(V75=1,"EN TERMINO","VENCIDA"))</f>
        <v>CUMPLIDA</v>
      </c>
      <c r="X75" s="126" t="str">
        <f ca="1">IF(W75="CUMPLIDA","CUMPLIDA",IF(W75="EN TERMINO","EN TERMINO","VENCIDA"))</f>
        <v>CUMPLIDA</v>
      </c>
    </row>
    <row r="76" spans="1:24" ht="15.75" thickBot="1">
      <c r="A76" s="99" t="s">
        <v>332</v>
      </c>
      <c r="B76" s="100"/>
      <c r="C76" s="101"/>
      <c r="D76" s="102"/>
      <c r="E76" s="102"/>
      <c r="F76" s="102"/>
      <c r="G76" s="102"/>
      <c r="H76" s="103"/>
      <c r="I76" s="102"/>
      <c r="J76" s="104"/>
      <c r="K76" s="105"/>
      <c r="L76" s="106"/>
      <c r="M76" s="107"/>
      <c r="N76" s="108">
        <f t="shared" ref="N76:S76" si="26">SUM(N21:N75)</f>
        <v>51</v>
      </c>
      <c r="O76" s="108">
        <f t="shared" si="26"/>
        <v>1433.4285714285711</v>
      </c>
      <c r="P76" s="108" t="e">
        <f t="shared" si="26"/>
        <v>#REF!</v>
      </c>
      <c r="Q76" s="108" t="e">
        <f t="shared" si="26"/>
        <v>#REF!</v>
      </c>
      <c r="R76" s="108">
        <f t="shared" si="26"/>
        <v>0</v>
      </c>
      <c r="S76" s="108">
        <f t="shared" si="26"/>
        <v>0</v>
      </c>
      <c r="T76" s="41"/>
      <c r="U76" s="31"/>
      <c r="V76" s="31"/>
      <c r="W76" s="42"/>
      <c r="X76" s="43"/>
    </row>
    <row r="78" spans="1:24" ht="18">
      <c r="B78" s="563" t="s">
        <v>347</v>
      </c>
      <c r="C78" s="564" t="s">
        <v>338</v>
      </c>
      <c r="D78" s="565" t="s">
        <v>335</v>
      </c>
      <c r="E78" s="566" t="s">
        <v>341</v>
      </c>
      <c r="F78" s="567" t="s">
        <v>344</v>
      </c>
    </row>
    <row r="79" spans="1:24" ht="23.25" customHeight="1">
      <c r="B79" s="561" t="s">
        <v>1739</v>
      </c>
      <c r="C79" s="324">
        <f ca="1">COUNTIF($X$10:$X$11,C$78)</f>
        <v>0</v>
      </c>
      <c r="D79" s="325">
        <f ca="1">COUNTIF($X$10:$X$11,D$78)</f>
        <v>0</v>
      </c>
      <c r="E79" s="326">
        <f ca="1">COUNTIF($X$10:$X$11,E$78)</f>
        <v>2</v>
      </c>
      <c r="F79" s="327">
        <f t="shared" ref="F79:F85" ca="1" si="27">SUM(C79:E79)</f>
        <v>2</v>
      </c>
      <c r="H79" s="943" t="s">
        <v>689</v>
      </c>
      <c r="I79" s="944"/>
    </row>
    <row r="80" spans="1:24" ht="23.25" customHeight="1">
      <c r="B80" s="561" t="s">
        <v>1738</v>
      </c>
      <c r="C80" s="324">
        <f ca="1">COUNTIF($X$14:$X$19,C$78)</f>
        <v>0</v>
      </c>
      <c r="D80" s="325">
        <f ca="1">COUNTIF($X$14:$X$19,D$78)</f>
        <v>2</v>
      </c>
      <c r="E80" s="326">
        <f ca="1">COUNTIF($X$14:$X$19,E$78)</f>
        <v>1</v>
      </c>
      <c r="F80" s="327">
        <f t="shared" ca="1" si="27"/>
        <v>3</v>
      </c>
      <c r="H80" s="48" t="s">
        <v>335</v>
      </c>
      <c r="I80" s="48">
        <f ca="1">COUNTIF($X$10:$X$75,H80)</f>
        <v>22</v>
      </c>
    </row>
    <row r="81" spans="2:9" ht="23.25" customHeight="1">
      <c r="B81" s="561" t="s">
        <v>693</v>
      </c>
      <c r="C81" s="324">
        <f ca="1">COUNTIF($X$21:$X$47,C$78)</f>
        <v>0</v>
      </c>
      <c r="D81" s="325">
        <f ca="1">COUNTIF($X$21:$X$47,D$78)</f>
        <v>6</v>
      </c>
      <c r="E81" s="326">
        <f ca="1">COUNTIF($X$21:$X$47,E$78)</f>
        <v>0</v>
      </c>
      <c r="F81" s="327">
        <f t="shared" ca="1" si="27"/>
        <v>6</v>
      </c>
      <c r="H81" s="48" t="s">
        <v>338</v>
      </c>
      <c r="I81" s="48">
        <f ca="1">COUNTIF($X$10:$X$75,H81)</f>
        <v>0</v>
      </c>
    </row>
    <row r="82" spans="2:9" ht="23.25" customHeight="1">
      <c r="B82" s="561" t="s">
        <v>365</v>
      </c>
      <c r="C82" s="324">
        <f ca="1">COUNTIF($X$49:$X$63,C$78)</f>
        <v>0</v>
      </c>
      <c r="D82" s="325">
        <f ca="1">COUNTIF($X$49:$X$63,D$78)</f>
        <v>6</v>
      </c>
      <c r="E82" s="326">
        <f ca="1">COUNTIF($X$49:$X$63,E$78)</f>
        <v>0</v>
      </c>
      <c r="F82" s="327">
        <f t="shared" ca="1" si="27"/>
        <v>6</v>
      </c>
      <c r="H82" s="48" t="s">
        <v>341</v>
      </c>
      <c r="I82" s="48">
        <f ca="1">COUNTIF($X$10:$X$75,H82)</f>
        <v>3</v>
      </c>
    </row>
    <row r="83" spans="2:9" ht="23.25" customHeight="1">
      <c r="B83" s="560" t="s">
        <v>348</v>
      </c>
      <c r="C83" s="328">
        <f ca="1">COUNTIF($X$65:$X$71,C$78)</f>
        <v>0</v>
      </c>
      <c r="D83" s="325">
        <f ca="1">COUNTIF($X$65:$X$71,D$78)</f>
        <v>6</v>
      </c>
      <c r="E83" s="326">
        <f ca="1">COUNTIF($X$65:$X$71,E$78)</f>
        <v>0</v>
      </c>
      <c r="F83" s="331">
        <f t="shared" ca="1" si="27"/>
        <v>6</v>
      </c>
      <c r="H83" s="48" t="s">
        <v>344</v>
      </c>
      <c r="I83" s="48">
        <f ca="1">SUM(I80:I82)</f>
        <v>25</v>
      </c>
    </row>
    <row r="84" spans="2:9" ht="23.25" customHeight="1">
      <c r="B84" s="560" t="s">
        <v>349</v>
      </c>
      <c r="C84" s="328">
        <f ca="1">COUNTIF($X$73:$X$73,C$78)</f>
        <v>0</v>
      </c>
      <c r="D84" s="325">
        <f ca="1">COUNTIF($X$73:$X$73,D$78)</f>
        <v>1</v>
      </c>
      <c r="E84" s="326">
        <f ca="1">COUNTIF($X$73:$X$73,E$78)</f>
        <v>0</v>
      </c>
      <c r="F84" s="331">
        <f t="shared" ca="1" si="27"/>
        <v>1</v>
      </c>
    </row>
    <row r="85" spans="2:9" ht="23.25" customHeight="1">
      <c r="B85" s="560" t="s">
        <v>695</v>
      </c>
      <c r="C85" s="328">
        <f ca="1">COUNTIF($X$75:$X$75,C$78)</f>
        <v>0</v>
      </c>
      <c r="D85" s="325">
        <f ca="1">COUNTIF($X$75:$X$75,D$78)</f>
        <v>1</v>
      </c>
      <c r="E85" s="326">
        <f ca="1">COUNTIF($X$75:$X$75,E$78)</f>
        <v>0</v>
      </c>
      <c r="F85" s="331">
        <f t="shared" ca="1" si="27"/>
        <v>1</v>
      </c>
    </row>
    <row r="86" spans="2:9" ht="20.25">
      <c r="B86" s="340" t="s">
        <v>344</v>
      </c>
      <c r="C86" s="339">
        <f ca="1">SUM(C79:C85)</f>
        <v>0</v>
      </c>
      <c r="D86" s="339">
        <f ca="1">SUM(D79:D85)</f>
        <v>22</v>
      </c>
      <c r="E86" s="339">
        <f ca="1">SUM(E79:E85)</f>
        <v>3</v>
      </c>
      <c r="F86" s="339">
        <f ca="1">SUM(F79:F85)</f>
        <v>25</v>
      </c>
    </row>
  </sheetData>
  <mergeCells count="97">
    <mergeCell ref="P7:P8"/>
    <mergeCell ref="A6:X6"/>
    <mergeCell ref="A14:A17"/>
    <mergeCell ref="B14:B17"/>
    <mergeCell ref="C14:C17"/>
    <mergeCell ref="D14:D17"/>
    <mergeCell ref="E14:E17"/>
    <mergeCell ref="X14:X17"/>
    <mergeCell ref="Q7:Q8"/>
    <mergeCell ref="R7:S7"/>
    <mergeCell ref="T7:T8"/>
    <mergeCell ref="W7:W8"/>
    <mergeCell ref="X7:X8"/>
    <mergeCell ref="K7:K8"/>
    <mergeCell ref="L7:L8"/>
    <mergeCell ref="M7:M8"/>
    <mergeCell ref="N7:N8"/>
    <mergeCell ref="O7:O8"/>
    <mergeCell ref="F7:F8"/>
    <mergeCell ref="G7:G8"/>
    <mergeCell ref="H7:H8"/>
    <mergeCell ref="I7:I8"/>
    <mergeCell ref="J7:J8"/>
    <mergeCell ref="A7:A8"/>
    <mergeCell ref="B7:B8"/>
    <mergeCell ref="C7:C8"/>
    <mergeCell ref="D7:D8"/>
    <mergeCell ref="E7:E8"/>
    <mergeCell ref="A1:S1"/>
    <mergeCell ref="A2:S2"/>
    <mergeCell ref="A3:S3"/>
    <mergeCell ref="A4:S4"/>
    <mergeCell ref="A5:X5"/>
    <mergeCell ref="X34:X36"/>
    <mergeCell ref="A21:A29"/>
    <mergeCell ref="B21:B29"/>
    <mergeCell ref="C21:C29"/>
    <mergeCell ref="D21:D29"/>
    <mergeCell ref="A34:A36"/>
    <mergeCell ref="B34:B36"/>
    <mergeCell ref="C34:C36"/>
    <mergeCell ref="D34:D36"/>
    <mergeCell ref="L34:L36"/>
    <mergeCell ref="X21:X29"/>
    <mergeCell ref="E23:E26"/>
    <mergeCell ref="A30:A33"/>
    <mergeCell ref="B30:B33"/>
    <mergeCell ref="C30:C33"/>
    <mergeCell ref="X30:X33"/>
    <mergeCell ref="X37:X39"/>
    <mergeCell ref="A43:A47"/>
    <mergeCell ref="B43:B47"/>
    <mergeCell ref="C43:C47"/>
    <mergeCell ref="D43:D47"/>
    <mergeCell ref="E43:E47"/>
    <mergeCell ref="X43:X47"/>
    <mergeCell ref="A40:A42"/>
    <mergeCell ref="B40:B42"/>
    <mergeCell ref="C40:C42"/>
    <mergeCell ref="D40:D42"/>
    <mergeCell ref="E40:E42"/>
    <mergeCell ref="X40:X42"/>
    <mergeCell ref="A37:A39"/>
    <mergeCell ref="B37:B39"/>
    <mergeCell ref="C37:C39"/>
    <mergeCell ref="D37:D39"/>
    <mergeCell ref="E37:E39"/>
    <mergeCell ref="A53:A54"/>
    <mergeCell ref="B53:B54"/>
    <mergeCell ref="C53:C54"/>
    <mergeCell ref="D53:D54"/>
    <mergeCell ref="X53:X54"/>
    <mergeCell ref="A50:A52"/>
    <mergeCell ref="B50:B52"/>
    <mergeCell ref="C50:C52"/>
    <mergeCell ref="D50:D52"/>
    <mergeCell ref="X50:X52"/>
    <mergeCell ref="A55:A56"/>
    <mergeCell ref="B55:B56"/>
    <mergeCell ref="C55:C56"/>
    <mergeCell ref="X55:X56"/>
    <mergeCell ref="A57:A59"/>
    <mergeCell ref="B57:B59"/>
    <mergeCell ref="C57:C59"/>
    <mergeCell ref="D57:D59"/>
    <mergeCell ref="X57:X59"/>
    <mergeCell ref="X60:X63"/>
    <mergeCell ref="A68:A69"/>
    <mergeCell ref="B68:B69"/>
    <mergeCell ref="C68:C69"/>
    <mergeCell ref="D68:D69"/>
    <mergeCell ref="X68:X69"/>
    <mergeCell ref="H79:I79"/>
    <mergeCell ref="A60:A63"/>
    <mergeCell ref="B60:B63"/>
    <mergeCell ref="C60:C63"/>
    <mergeCell ref="D60:D63"/>
  </mergeCells>
  <conditionalFormatting sqref="W65:X67 W75 W21:W47 W49:W63 W68:W71 W73:X73 W14:W19 W10:X11">
    <cfRule type="cellIs" dxfId="461" priority="526" operator="equal">
      <formula>"EN TERMINO"</formula>
    </cfRule>
    <cfRule type="cellIs" dxfId="460" priority="527" operator="equal">
      <formula>"CUMPLIDA"</formula>
    </cfRule>
    <cfRule type="cellIs" dxfId="459" priority="528" operator="equal">
      <formula>"VENCIDA"</formula>
    </cfRule>
  </conditionalFormatting>
  <conditionalFormatting sqref="X68">
    <cfRule type="cellIs" dxfId="458" priority="493" operator="equal">
      <formula>"EN TERMINO"</formula>
    </cfRule>
    <cfRule type="cellIs" dxfId="457" priority="494" operator="equal">
      <formula>"CUMPLIDA"</formula>
    </cfRule>
    <cfRule type="cellIs" dxfId="456" priority="495" operator="equal">
      <formula>"VENCIDA"</formula>
    </cfRule>
  </conditionalFormatting>
  <conditionalFormatting sqref="X75">
    <cfRule type="cellIs" dxfId="455" priority="454" operator="equal">
      <formula>"EN TERMINO"</formula>
    </cfRule>
    <cfRule type="cellIs" dxfId="454" priority="455" operator="equal">
      <formula>"CUMPLIDA"</formula>
    </cfRule>
    <cfRule type="cellIs" dxfId="453" priority="456" operator="equal">
      <formula>"VENCIDA"</formula>
    </cfRule>
  </conditionalFormatting>
  <conditionalFormatting sqref="X71">
    <cfRule type="cellIs" dxfId="452" priority="439" operator="equal">
      <formula>"EN TERMINO"</formula>
    </cfRule>
    <cfRule type="cellIs" dxfId="451" priority="440" operator="equal">
      <formula>"CUMPLIDA"</formula>
    </cfRule>
    <cfRule type="cellIs" dxfId="450" priority="441" operator="equal">
      <formula>"VENCIDA"</formula>
    </cfRule>
  </conditionalFormatting>
  <conditionalFormatting sqref="X60">
    <cfRule type="cellIs" dxfId="449" priority="445" operator="equal">
      <formula>"EN TERMINO"</formula>
    </cfRule>
    <cfRule type="cellIs" dxfId="448" priority="446" operator="equal">
      <formula>"CUMPLIDA"</formula>
    </cfRule>
    <cfRule type="cellIs" dxfId="447" priority="447" operator="equal">
      <formula>"VENCIDA"</formula>
    </cfRule>
  </conditionalFormatting>
  <conditionalFormatting sqref="X70">
    <cfRule type="cellIs" dxfId="446" priority="442" operator="equal">
      <formula>"EN TERMINO"</formula>
    </cfRule>
    <cfRule type="cellIs" dxfId="445" priority="443" operator="equal">
      <formula>"CUMPLIDA"</formula>
    </cfRule>
    <cfRule type="cellIs" dxfId="444" priority="444" operator="equal">
      <formula>"VENCIDA"</formula>
    </cfRule>
  </conditionalFormatting>
  <conditionalFormatting sqref="X53">
    <cfRule type="cellIs" dxfId="443" priority="418" operator="equal">
      <formula>"EN TERMINO"</formula>
    </cfRule>
    <cfRule type="cellIs" dxfId="442" priority="419" operator="equal">
      <formula>"CUMPLIDA"</formula>
    </cfRule>
    <cfRule type="cellIs" dxfId="441" priority="420" operator="equal">
      <formula>"VENCIDA"</formula>
    </cfRule>
  </conditionalFormatting>
  <conditionalFormatting sqref="X55">
    <cfRule type="cellIs" dxfId="440" priority="409" operator="equal">
      <formula>"EN TERMINO"</formula>
    </cfRule>
    <cfRule type="cellIs" dxfId="439" priority="410" operator="equal">
      <formula>"CUMPLIDA"</formula>
    </cfRule>
    <cfRule type="cellIs" dxfId="438" priority="411" operator="equal">
      <formula>"VENCIDA"</formula>
    </cfRule>
  </conditionalFormatting>
  <conditionalFormatting sqref="X49">
    <cfRule type="cellIs" dxfId="437" priority="397" operator="equal">
      <formula>"EN TERMINO"</formula>
    </cfRule>
    <cfRule type="cellIs" dxfId="436" priority="398" operator="equal">
      <formula>"CUMPLIDA"</formula>
    </cfRule>
    <cfRule type="cellIs" dxfId="435" priority="399" operator="equal">
      <formula>"VENCIDA"</formula>
    </cfRule>
  </conditionalFormatting>
  <conditionalFormatting sqref="X50">
    <cfRule type="cellIs" dxfId="434" priority="379" operator="equal">
      <formula>"EN TERMINO"</formula>
    </cfRule>
    <cfRule type="cellIs" dxfId="433" priority="380" operator="equal">
      <formula>"CUMPLIDA"</formula>
    </cfRule>
    <cfRule type="cellIs" dxfId="432" priority="381" operator="equal">
      <formula>"VENCIDA"</formula>
    </cfRule>
  </conditionalFormatting>
  <conditionalFormatting sqref="X57">
    <cfRule type="cellIs" dxfId="431" priority="373" operator="equal">
      <formula>"EN TERMINO"</formula>
    </cfRule>
    <cfRule type="cellIs" dxfId="430" priority="374" operator="equal">
      <formula>"CUMPLIDA"</formula>
    </cfRule>
    <cfRule type="cellIs" dxfId="429" priority="375" operator="equal">
      <formula>"VENCIDA"</formula>
    </cfRule>
  </conditionalFormatting>
  <conditionalFormatting sqref="X20">
    <cfRule type="cellIs" dxfId="428" priority="346" operator="equal">
      <formula>"EN TERMINO"</formula>
    </cfRule>
    <cfRule type="cellIs" dxfId="427" priority="347" operator="equal">
      <formula>"CUMPLIDA"</formula>
    </cfRule>
    <cfRule type="cellIs" dxfId="426" priority="348" operator="equal">
      <formula>"VENCIDA"</formula>
    </cfRule>
  </conditionalFormatting>
  <conditionalFormatting sqref="W20">
    <cfRule type="cellIs" dxfId="425" priority="343" operator="equal">
      <formula>"EN TERMINO"</formula>
    </cfRule>
    <cfRule type="cellIs" dxfId="424" priority="344" operator="equal">
      <formula>"CUMPLIDA"</formula>
    </cfRule>
    <cfRule type="cellIs" dxfId="423" priority="345" operator="equal">
      <formula>"VENCIDA"</formula>
    </cfRule>
  </conditionalFormatting>
  <conditionalFormatting sqref="X30">
    <cfRule type="cellIs" dxfId="422" priority="259" operator="equal">
      <formula>"EN TERMINO"</formula>
    </cfRule>
    <cfRule type="cellIs" dxfId="421" priority="260" operator="equal">
      <formula>"CUMPLIDA"</formula>
    </cfRule>
    <cfRule type="cellIs" dxfId="420" priority="261" operator="equal">
      <formula>"VENCIDA"</formula>
    </cfRule>
  </conditionalFormatting>
  <conditionalFormatting sqref="X34">
    <cfRule type="cellIs" dxfId="419" priority="256" operator="equal">
      <formula>"EN TERMINO"</formula>
    </cfRule>
    <cfRule type="cellIs" dxfId="418" priority="257" operator="equal">
      <formula>"CUMPLIDA"</formula>
    </cfRule>
    <cfRule type="cellIs" dxfId="417" priority="258" operator="equal">
      <formula>"VENCIDA"</formula>
    </cfRule>
  </conditionalFormatting>
  <conditionalFormatting sqref="X37">
    <cfRule type="cellIs" dxfId="416" priority="253" operator="equal">
      <formula>"EN TERMINO"</formula>
    </cfRule>
    <cfRule type="cellIs" dxfId="415" priority="254" operator="equal">
      <formula>"CUMPLIDA"</formula>
    </cfRule>
    <cfRule type="cellIs" dxfId="414" priority="255" operator="equal">
      <formula>"VENCIDA"</formula>
    </cfRule>
  </conditionalFormatting>
  <conditionalFormatting sqref="X40">
    <cfRule type="cellIs" dxfId="413" priority="247" operator="equal">
      <formula>"EN TERMINO"</formula>
    </cfRule>
    <cfRule type="cellIs" dxfId="412" priority="248" operator="equal">
      <formula>"CUMPLIDA"</formula>
    </cfRule>
    <cfRule type="cellIs" dxfId="411" priority="249" operator="equal">
      <formula>"VENCIDA"</formula>
    </cfRule>
  </conditionalFormatting>
  <conditionalFormatting sqref="X43">
    <cfRule type="cellIs" dxfId="410" priority="244" operator="equal">
      <formula>"EN TERMINO"</formula>
    </cfRule>
    <cfRule type="cellIs" dxfId="409" priority="245" operator="equal">
      <formula>"CUMPLIDA"</formula>
    </cfRule>
    <cfRule type="cellIs" dxfId="408" priority="246" operator="equal">
      <formula>"VENCIDA"</formula>
    </cfRule>
  </conditionalFormatting>
  <conditionalFormatting sqref="W74:X74">
    <cfRule type="cellIs" dxfId="407" priority="196" operator="equal">
      <formula>"EN TERMINO"</formula>
    </cfRule>
    <cfRule type="cellIs" dxfId="406" priority="197" operator="equal">
      <formula>"CUMPLIDA"</formula>
    </cfRule>
    <cfRule type="cellIs" dxfId="405" priority="198" operator="equal">
      <formula>"VENCIDA"</formula>
    </cfRule>
  </conditionalFormatting>
  <conditionalFormatting sqref="W72:X72">
    <cfRule type="cellIs" dxfId="404" priority="181" operator="equal">
      <formula>"EN TERMINO"</formula>
    </cfRule>
    <cfRule type="cellIs" dxfId="403" priority="182" operator="equal">
      <formula>"CUMPLIDA"</formula>
    </cfRule>
    <cfRule type="cellIs" dxfId="402" priority="183" operator="equal">
      <formula>"VENCIDA"</formula>
    </cfRule>
  </conditionalFormatting>
  <conditionalFormatting sqref="W64:X64">
    <cfRule type="cellIs" dxfId="401" priority="175" operator="equal">
      <formula>"EN TERMINO"</formula>
    </cfRule>
    <cfRule type="cellIs" dxfId="400" priority="176" operator="equal">
      <formula>"CUMPLIDA"</formula>
    </cfRule>
    <cfRule type="cellIs" dxfId="399" priority="177" operator="equal">
      <formula>"VENCIDA"</formula>
    </cfRule>
  </conditionalFormatting>
  <conditionalFormatting sqref="W48:X48">
    <cfRule type="cellIs" dxfId="398" priority="172" operator="equal">
      <formula>"EN TERMINO"</formula>
    </cfRule>
    <cfRule type="cellIs" dxfId="397" priority="173" operator="equal">
      <formula>"CUMPLIDA"</formula>
    </cfRule>
    <cfRule type="cellIs" dxfId="396" priority="174" operator="equal">
      <formula>"VENCIDA"</formula>
    </cfRule>
  </conditionalFormatting>
  <conditionalFormatting sqref="X21">
    <cfRule type="cellIs" dxfId="395" priority="157" operator="equal">
      <formula>"EN TERMINO"</formula>
    </cfRule>
    <cfRule type="cellIs" dxfId="394" priority="158" operator="equal">
      <formula>"CUMPLIDA"</formula>
    </cfRule>
    <cfRule type="cellIs" dxfId="393" priority="159" operator="equal">
      <formula>"VENCIDA"</formula>
    </cfRule>
  </conditionalFormatting>
  <conditionalFormatting sqref="X13">
    <cfRule type="cellIs" dxfId="392" priority="79" operator="equal">
      <formula>"EN TERMINO"</formula>
    </cfRule>
    <cfRule type="cellIs" dxfId="391" priority="80" operator="equal">
      <formula>"CUMPLIDA"</formula>
    </cfRule>
    <cfRule type="cellIs" dxfId="390" priority="81" operator="equal">
      <formula>"VENCIDA"</formula>
    </cfRule>
  </conditionalFormatting>
  <conditionalFormatting sqref="W13">
    <cfRule type="cellIs" dxfId="389" priority="76" operator="equal">
      <formula>"EN TERMINO"</formula>
    </cfRule>
    <cfRule type="cellIs" dxfId="388" priority="77" operator="equal">
      <formula>"CUMPLIDA"</formula>
    </cfRule>
    <cfRule type="cellIs" dxfId="387" priority="78" operator="equal">
      <formula>"VENCIDA"</formula>
    </cfRule>
  </conditionalFormatting>
  <conditionalFormatting sqref="X18:X19">
    <cfRule type="cellIs" dxfId="386" priority="64" operator="equal">
      <formula>"EN TERMINO"</formula>
    </cfRule>
    <cfRule type="cellIs" dxfId="385" priority="65" operator="equal">
      <formula>"CUMPLIDA"</formula>
    </cfRule>
    <cfRule type="cellIs" dxfId="384" priority="66" operator="equal">
      <formula>"VENCIDA"</formula>
    </cfRule>
  </conditionalFormatting>
  <conditionalFormatting sqref="X14">
    <cfRule type="cellIs" dxfId="383" priority="16" operator="equal">
      <formula>"EN TERMINO"</formula>
    </cfRule>
    <cfRule type="cellIs" dxfId="382" priority="17" operator="equal">
      <formula>"CUMPLIDA"</formula>
    </cfRule>
    <cfRule type="cellIs" dxfId="381" priority="18" operator="equal">
      <formula>"VENCIDA"</formula>
    </cfRule>
  </conditionalFormatting>
  <conditionalFormatting sqref="X9">
    <cfRule type="cellIs" dxfId="380" priority="10" operator="equal">
      <formula>"EN TERMINO"</formula>
    </cfRule>
    <cfRule type="cellIs" dxfId="379" priority="11" operator="equal">
      <formula>"CUMPLIDA"</formula>
    </cfRule>
    <cfRule type="cellIs" dxfId="378" priority="12" operator="equal">
      <formula>"VENCIDA"</formula>
    </cfRule>
  </conditionalFormatting>
  <conditionalFormatting sqref="W9">
    <cfRule type="cellIs" dxfId="377" priority="7" operator="equal">
      <formula>"EN TERMINO"</formula>
    </cfRule>
    <cfRule type="cellIs" dxfId="376" priority="8" operator="equal">
      <formula>"CUMPLIDA"</formula>
    </cfRule>
    <cfRule type="cellIs" dxfId="375" priority="9" operator="equal">
      <formula>"VENCIDA"</formula>
    </cfRule>
  </conditionalFormatting>
  <dataValidations disablePrompts="1" xWindow="1373" yWindow="687" count="9">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K21:K47 K49:K63 K67 K10:K11">
      <formula1>-2147483647</formula1>
      <formula2>2147483647</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D60 D65:D67 D33:D34 D21:D29 D49:D51">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B66:C67">
      <formula1>0</formula1>
      <formula2>390</formula2>
    </dataValidation>
    <dataValidation type="textLength" allowBlank="1" showInputMessage="1" error="Escriba un texto  Maximo 390 Caracteres" promptTitle="Cualquier contenido Maximo 390 Caracteres" prompt=" Registre aspectos importantes a considerar. (MÁX. 390 CARACTERES)" sqref="T75 T65">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E75 E33:F33 E40 E21:E23 F29 E27:E29 E66">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F75 F42:F45 F21 F66 F15">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G33 G21:G30 G40:G45 G66:G67">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G75:H75">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H70 H33 H21:H30 H40:H45 H65:H67 H16:H17">
      <formula1>-2147483647</formula1>
      <formula2>2147483647</formula2>
    </dataValidation>
  </dataValidations>
  <printOptions horizontalCentered="1" verticalCentered="1"/>
  <pageMargins left="0" right="0" top="0" bottom="0" header="0" footer="0"/>
  <pageSetup paperSize="14"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16</vt:i4>
      </vt:variant>
    </vt:vector>
  </HeadingPairs>
  <TitlesOfParts>
    <vt:vector size="30" baseType="lpstr">
      <vt:lpstr>DEFINITIVO</vt:lpstr>
      <vt:lpstr>RESUMEN</vt:lpstr>
      <vt:lpstr>Vencidos</vt:lpstr>
      <vt:lpstr>DTT</vt:lpstr>
      <vt:lpstr>DIFRA</vt:lpstr>
      <vt:lpstr>SGRAL</vt:lpstr>
      <vt:lpstr>SAF</vt:lpstr>
      <vt:lpstr>INFORMÁTICA</vt:lpstr>
      <vt:lpstr>OAJ</vt:lpstr>
      <vt:lpstr>OAP</vt:lpstr>
      <vt:lpstr>STH</vt:lpstr>
      <vt:lpstr>REGULACIÓN</vt:lpstr>
      <vt:lpstr>OCI</vt:lpstr>
      <vt:lpstr>UMUS</vt:lpstr>
      <vt:lpstr>DEFINITIVO!Área_de_impresión</vt:lpstr>
      <vt:lpstr>OAP!Área_de_impresión</vt:lpstr>
      <vt:lpstr>RESUMEN!Área_de_impresión</vt:lpstr>
      <vt:lpstr>SAF!Área_de_impresión</vt:lpstr>
      <vt:lpstr>SGRAL!Área_de_impresión</vt:lpstr>
      <vt:lpstr>UMUS!Área_de_impresión</vt:lpstr>
      <vt:lpstr>Vencidos!Área_de_impresión</vt:lpstr>
      <vt:lpstr>DEFINITIVO!Títulos_a_imprimir</vt:lpstr>
      <vt:lpstr>INFORMÁTICA!Títulos_a_imprimir</vt:lpstr>
      <vt:lpstr>OAJ!Títulos_a_imprimir</vt:lpstr>
      <vt:lpstr>OAP!Títulos_a_imprimir</vt:lpstr>
      <vt:lpstr>REGULACIÓN!Títulos_a_imprimir</vt:lpstr>
      <vt:lpstr>SAF!Títulos_a_imprimir</vt:lpstr>
      <vt:lpstr>SGRAL!Títulos_a_imprimir</vt:lpstr>
      <vt:lpstr>STH!Títulos_a_imprimir</vt:lpstr>
      <vt:lpstr>UMUS!Títulos_a_imprimir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Juddy Alexandra Amado Sierra</dc:creator>
  <cp:lastModifiedBy>German Nuñez Ibata</cp:lastModifiedBy>
  <cp:lastPrinted>2019-01-28T15:03:19Z</cp:lastPrinted>
  <dcterms:created xsi:type="dcterms:W3CDTF">2016-08-05T13:50:47Z</dcterms:created>
  <dcterms:modified xsi:type="dcterms:W3CDTF">2019-01-30T22:26:36Z</dcterms:modified>
</cp:coreProperties>
</file>