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showInkAnnotation="0" codeName="ThisWorkbook" defaultThemeVersion="166925"/>
  <mc:AlternateContent xmlns:mc="http://schemas.openxmlformats.org/markup-compatibility/2006">
    <mc:Choice Requires="x15">
      <x15ac:absPath xmlns:x15ac="http://schemas.microsoft.com/office/spreadsheetml/2010/11/ac" url="C:\Users\jreatiga\OneDrive - Ministerio de Transporte\Documentos\Backup_jreatiga\JUAN CARLOS\INFORMES DE LEY\Informes 2022\Ekogui\SEM II 2021\Informe 2021 II\"/>
    </mc:Choice>
  </mc:AlternateContent>
  <xr:revisionPtr revIDLastSave="37" documentId="8_{A49591CC-A5D2-4FB4-82AC-211E41BF57F8}" xr6:coauthVersionLast="36" xr6:coauthVersionMax="36" xr10:uidLastSave="{71365E1D-91B1-4182-8F05-1CB4D8C1AD56}"/>
  <bookViews>
    <workbookView xWindow="-105" yWindow="-105" windowWidth="23250" windowHeight="12570" tabRatio="777" activeTab="4"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<sst xmlns="http://schemas.openxmlformats.org/spreadsheetml/2006/main" count="270" uniqueCount="192">
  <si>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</si>
  <si>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</si>
  <si>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</si>
  <si>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</si>
  <si>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</si>
  <si>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</si>
  <si>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</si>
  <si>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</si>
  <si>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</si>
  <si>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</si>
  <si>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</si>
  <si>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</si>
  <si>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</si>
  <si>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</si>
  <si>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</si>
  <si>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</si>
  <si>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</si>
  <si>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</si>
  <si>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</si>
  <si>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</si>
  <si>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</si>
  <si>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</si>
  <si>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</si>
  <si>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</si>
  <si>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</si>
  <si>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</si>
  <si>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</si>
  <si>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</si>
  <si>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</si>
  <si>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</si>
  <si>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</si>
  <si>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</si>
  <si>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</si>
  <si>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</si>
  <si>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</si>
  <si>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</si>
  <si>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</si>
  <si>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</si>
  <si>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</si>
  <si>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</si>
  <si>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</si>
  <si>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</si>
  <si>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</si>
  <si>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</si>
  <si>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</si>
  <si>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</si>
  <si>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</si>
  <si>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</si>
  <si>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</si>
  <si>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</si>
  <si>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</si>
  <si>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</si>
  <si>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</si>
  <si>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</si>
  <si>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</si>
  <si>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</si>
  <si>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</si>
  <si>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</si>
  <si>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</si>
  <si>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</si>
  <si>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</si>
  <si>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</si>
  <si>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</si>
  <si>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</si>
  <si>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</si>
  <si>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</si>
  <si>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</si>
  <si>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</si>
  <si>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</si>
  <si>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</si>
  <si>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</si>
  <si>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</si>
  <si>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</si>
  <si>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</si>
  <si>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</si>
  <si>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</si>
  <si>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</si>
  <si>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</si>
  <si>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</si>
  <si>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</si>
  <si>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</si>
  <si>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</si>
  <si>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</si>
  <si>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</si>
  <si>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</si>
  <si>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</si>
  <si>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</si>
  <si>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</si>
  <si>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</si>
  <si>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</si>
  <si>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</si>
  <si>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</si>
  <si>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</si>
  <si>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</si>
  <si>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</si>
  <si>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</si>
  <si>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</si>
  <si>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</si>
  <si>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</si>
  <si>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</si>
  <si>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</si>
  <si>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</si>
  <si>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</si>
  <si>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</si>
  <si>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</si>
  <si>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</si>
  <si>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</si>
  <si>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</si>
  <si>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</si>
  <si>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</si>
  <si>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</si>
  <si>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</si>
  <si>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</si>
  <si>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</si>
  <si>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</si>
  <si>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</si>
  <si>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</si>
  <si>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</si>
  <si>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</si>
  <si>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</si>
  <si>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</si>
  <si>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</si>
  <si>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</si>
  <si>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</si>
  <si>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</si>
  <si>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</si>
  <si>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</si>
  <si>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</si>
  <si>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</si>
  <si>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</si>
  <si>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</si>
  <si>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</si>
  <si>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</si>
  <si>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</si>
  <si>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</si>
  <si>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</si>
  <si>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</si>
  <si>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</si>
  <si>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</si>
  <si>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</si>
  <si>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</si>
  <si>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</si>
  <si>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</si>
  <si>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</si>
  <si>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</si>
  <si>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</si>
  <si>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</si>
  <si>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</si>
  <si>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</si>
  <si>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</si>
  <si>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</si>
  <si>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</si>
  <si>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</si>
  <si>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</si>
  <si>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</si>
  <si>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</si>
  <si>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</si>
  <si>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</si>
  <si>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</si>
  <si>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</si>
  <si>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</si>
  <si>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</si>
  <si>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</si>
  <si>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</si>
  <si>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</si>
  <si>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</si>
  <si>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</si>
  <si>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</si>
  <si>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</si>
  <si>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</si>
  <si>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</si>
  <si>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</si>
  <si>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</si>
  <si>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</si>
  <si>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</si>
  <si>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</si>
  <si>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</si>
  <si>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</si>
  <si>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</si>
  <si>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</si>
  <si>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</si>
  <si>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</si>
  <si>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CESAR AUGUSTO AMORTEGUI FUENTES</t>
  </si>
  <si>
    <t>MARIA DEL PILAR URIBE PONTON</t>
  </si>
  <si>
    <t>HUMBERTO CORREA FLOREZ</t>
  </si>
  <si>
    <t>LUZ STELLA CONDE ROMERO</t>
  </si>
  <si>
    <t>IVONNE MARITZA NOVOA GUZMAN</t>
  </si>
  <si>
    <t>DIEGO FERNANDO JIMENEZ TORRES</t>
  </si>
  <si>
    <t>Todos los usuarios se encuentran con capacitación actualizada.</t>
  </si>
  <si>
    <t>MINISTERIO DE TRANSPORTE</t>
  </si>
  <si>
    <t>El usuario abogado adicional corresponde al Administrador del Sistema, quien conforme la notificacion de los procesos, vincula al Ministerio de Transporte en los procesos que encuentra registrados por otras entidades, para luego asignarlo a los apoderados correspondientes, por muestreo se verificón que los correos de los abogados se encontraran activos; de igual forma se verificó la información de estudios, experiencia, información laboral y capacitación.</t>
  </si>
  <si>
    <t xml:space="preserve"> Se encontraron 67 procesos terminados con fecha de actuación en el segundo semestre de 2021  (01/07/2021 - 31/12/2021)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</si>
</sst>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6">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xr:uid="{00000000-0005-0000-0000-000000000000}"/>
    <cellStyle name="Normal" xfId="0" builtinId="0"/>
    <cellStyle name="Porcentaje" xfId="1" builtinId="5"/>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1" t="s">
        <v>78</v>
      </c>
      <c r="C3" s="92"/>
      <c r="D3" s="92"/>
      <c r="E3" s="92"/>
      <c r="F3" s="92"/>
      <c r="G3" s="92"/>
      <c r="H3" s="92"/>
      <c r="I3" s="92"/>
      <c r="J3" s="92"/>
      <c r="K3" s="92"/>
      <c r="L3" s="92"/>
      <c r="M3" s="92"/>
      <c r="N3" s="92"/>
      <c r="O3" s="93"/>
    </row>
    <row r="4" spans="2:15" ht="23.25" x14ac:dyDescent="0.35">
      <c r="B4" s="91" t="s">
        <v>11</v>
      </c>
      <c r="C4" s="92"/>
      <c r="D4" s="92"/>
      <c r="E4" s="92"/>
      <c r="F4" s="92"/>
      <c r="G4" s="92"/>
      <c r="H4" s="92"/>
      <c r="I4" s="92"/>
      <c r="J4" s="92"/>
      <c r="K4" s="92"/>
      <c r="L4" s="92"/>
      <c r="M4" s="92"/>
      <c r="N4" s="92"/>
      <c r="O4" s="93"/>
    </row>
    <row r="5" spans="2:15" x14ac:dyDescent="0.25">
      <c r="B5" s="5"/>
      <c r="C5" s="6"/>
      <c r="D5" s="6"/>
      <c r="E5" s="6"/>
      <c r="F5" s="6"/>
      <c r="G5" s="6"/>
      <c r="H5" s="6"/>
      <c r="I5" s="6"/>
      <c r="J5" s="6"/>
      <c r="K5" s="6"/>
      <c r="L5" s="6"/>
      <c r="M5" s="6"/>
      <c r="N5" s="6"/>
      <c r="O5" s="7"/>
    </row>
    <row r="6" spans="2:15" x14ac:dyDescent="0.25">
      <c r="B6" s="5"/>
      <c r="C6" s="94" t="s">
        <v>91</v>
      </c>
      <c r="D6" s="94"/>
      <c r="E6" s="94"/>
      <c r="F6" s="94"/>
      <c r="G6" s="94"/>
      <c r="H6" s="94"/>
      <c r="I6" s="94"/>
      <c r="J6" s="94"/>
      <c r="K6" s="94"/>
      <c r="L6" s="94"/>
      <c r="M6" s="94"/>
      <c r="N6" s="94"/>
      <c r="O6" s="7"/>
    </row>
    <row r="7" spans="2:15" x14ac:dyDescent="0.25">
      <c r="B7" s="5"/>
      <c r="C7" s="94"/>
      <c r="D7" s="94"/>
      <c r="E7" s="94"/>
      <c r="F7" s="94"/>
      <c r="G7" s="94"/>
      <c r="H7" s="94"/>
      <c r="I7" s="94"/>
      <c r="J7" s="94"/>
      <c r="K7" s="94"/>
      <c r="L7" s="94"/>
      <c r="M7" s="94"/>
      <c r="N7" s="94"/>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H19" sqref="H19"/>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5" t="s">
        <v>109</v>
      </c>
      <c r="C7" s="96"/>
      <c r="D7" s="96"/>
      <c r="E7" s="96"/>
      <c r="F7" s="96"/>
      <c r="G7" s="97"/>
      <c r="T7" s="1" t="s">
        <v>12</v>
      </c>
    </row>
    <row r="8" spans="2:20" ht="15.75" thickBot="1" x14ac:dyDescent="0.3">
      <c r="B8" s="14"/>
      <c r="C8" s="15"/>
      <c r="D8" s="103" t="s">
        <v>148</v>
      </c>
      <c r="E8" s="103"/>
      <c r="F8" s="15"/>
      <c r="G8" s="16"/>
      <c r="T8" s="1" t="s">
        <v>13</v>
      </c>
    </row>
    <row r="9" spans="2:20" ht="15.75" thickBot="1" x14ac:dyDescent="0.3">
      <c r="B9" s="101" t="s">
        <v>111</v>
      </c>
      <c r="C9" s="102"/>
      <c r="D9" s="79">
        <v>44622</v>
      </c>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12</v>
      </c>
      <c r="D12" s="79">
        <v>43732</v>
      </c>
      <c r="E12" s="78" t="s">
        <v>182</v>
      </c>
      <c r="F12" s="79">
        <v>44133</v>
      </c>
      <c r="G12" s="80" t="str">
        <f>+IF(C12="SI",IF(F12&lt;$G$10,"DESACTUALIZADO",""),"")</f>
        <v/>
      </c>
      <c r="H12" s="42">
        <f t="shared" ref="H12:H17" si="0">+IF(C12="N/A",1,0)</f>
        <v>0</v>
      </c>
      <c r="I12" s="42">
        <f t="shared" ref="I12:I17" si="1">+IF(C12="Si",1,0)</f>
        <v>1</v>
      </c>
      <c r="J12" s="42">
        <f t="shared" ref="J12:J17" si="2">+IF(C12="No",1,0)</f>
        <v>0</v>
      </c>
    </row>
    <row r="13" spans="2:20" x14ac:dyDescent="0.25">
      <c r="B13" s="21" t="s">
        <v>1</v>
      </c>
      <c r="C13" s="78" t="s">
        <v>12</v>
      </c>
      <c r="D13" s="79">
        <v>44532</v>
      </c>
      <c r="E13" s="78" t="s">
        <v>183</v>
      </c>
      <c r="F13" s="79">
        <v>44536</v>
      </c>
      <c r="G13" s="80" t="str">
        <f t="shared" ref="G13:G17" si="3">+IF(C13="SI",IF(F13&lt;$G$10,"DESACTUALIZADO",""),"")</f>
        <v/>
      </c>
      <c r="H13" s="42">
        <f t="shared" si="0"/>
        <v>0</v>
      </c>
      <c r="I13" s="42">
        <f t="shared" si="1"/>
        <v>1</v>
      </c>
      <c r="J13" s="42">
        <f t="shared" si="2"/>
        <v>0</v>
      </c>
    </row>
    <row r="14" spans="2:20" x14ac:dyDescent="0.25">
      <c r="B14" s="21" t="s">
        <v>2</v>
      </c>
      <c r="C14" s="78" t="s">
        <v>12</v>
      </c>
      <c r="D14" s="79">
        <v>43732</v>
      </c>
      <c r="E14" s="78" t="s">
        <v>184</v>
      </c>
      <c r="F14" s="79">
        <v>44330</v>
      </c>
      <c r="G14" s="80" t="str">
        <f t="shared" si="3"/>
        <v/>
      </c>
      <c r="H14" s="42">
        <f t="shared" si="0"/>
        <v>0</v>
      </c>
      <c r="I14" s="42">
        <f t="shared" si="1"/>
        <v>1</v>
      </c>
      <c r="J14" s="42">
        <f t="shared" si="2"/>
        <v>0</v>
      </c>
      <c r="T14" s="48">
        <v>43545</v>
      </c>
    </row>
    <row r="15" spans="2:20" x14ac:dyDescent="0.25">
      <c r="B15" s="21" t="s">
        <v>3</v>
      </c>
      <c r="C15" s="78" t="s">
        <v>12</v>
      </c>
      <c r="D15" s="79">
        <v>42321</v>
      </c>
      <c r="E15" s="78" t="s">
        <v>185</v>
      </c>
      <c r="F15" s="79">
        <v>44614</v>
      </c>
      <c r="G15" s="80" t="str">
        <f t="shared" si="3"/>
        <v/>
      </c>
      <c r="H15" s="42">
        <f t="shared" si="0"/>
        <v>0</v>
      </c>
      <c r="I15" s="42">
        <f t="shared" si="1"/>
        <v>1</v>
      </c>
      <c r="J15" s="42">
        <f t="shared" si="2"/>
        <v>0</v>
      </c>
    </row>
    <row r="16" spans="2:20" x14ac:dyDescent="0.25">
      <c r="B16" s="21" t="s">
        <v>4</v>
      </c>
      <c r="C16" s="78" t="s">
        <v>12</v>
      </c>
      <c r="D16" s="79">
        <v>43840</v>
      </c>
      <c r="E16" s="78" t="s">
        <v>186</v>
      </c>
      <c r="F16" s="79">
        <v>44404</v>
      </c>
      <c r="G16" s="80" t="str">
        <f t="shared" si="3"/>
        <v/>
      </c>
      <c r="H16" s="42">
        <f t="shared" si="0"/>
        <v>0</v>
      </c>
      <c r="I16" s="42">
        <f t="shared" si="1"/>
        <v>1</v>
      </c>
      <c r="J16" s="42">
        <f t="shared" si="2"/>
        <v>0</v>
      </c>
    </row>
    <row r="17" spans="2:10" x14ac:dyDescent="0.25">
      <c r="B17" s="21" t="s">
        <v>5</v>
      </c>
      <c r="C17" s="78" t="s">
        <v>12</v>
      </c>
      <c r="D17" s="79">
        <v>43732</v>
      </c>
      <c r="E17" s="78" t="s">
        <v>187</v>
      </c>
      <c r="F17" s="79">
        <v>44140</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98" t="s">
        <v>188</v>
      </c>
      <c r="D19" s="99"/>
      <c r="E19" s="99"/>
      <c r="F19" s="99"/>
      <c r="G19" s="100"/>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0" priority="12" operator="containsText" text="N/A">
      <formula>NOT(ISERROR(SEARCH("N/A",C12)))</formula>
    </cfRule>
    <cfRule type="containsBlanks" dxfId="39" priority="20">
      <formula>LEN(TRIM(C12))=0</formula>
    </cfRule>
  </conditionalFormatting>
  <conditionalFormatting sqref="D9">
    <cfRule type="containsBlanks" dxfId="38" priority="19">
      <formula>LEN(TRIM(D9))=0</formula>
    </cfRule>
  </conditionalFormatting>
  <conditionalFormatting sqref="D12:F17">
    <cfRule type="containsBlanks" dxfId="37" priority="14">
      <formula>LEN(TRIM(D12))=0</formula>
    </cfRule>
  </conditionalFormatting>
  <conditionalFormatting sqref="C19">
    <cfRule type="containsBlanks" dxfId="36" priority="13">
      <formula>LEN(TRIM(C19))=0</formula>
    </cfRule>
  </conditionalFormatting>
  <conditionalFormatting sqref="D12:F12">
    <cfRule type="expression" dxfId="35" priority="8">
      <formula>OR($C$12="No",$C$12="N/A")</formula>
    </cfRule>
  </conditionalFormatting>
  <conditionalFormatting sqref="D14:F14">
    <cfRule type="expression" dxfId="34" priority="7">
      <formula>OR($C$14="No",$C$14="N/A")</formula>
    </cfRule>
  </conditionalFormatting>
  <conditionalFormatting sqref="D13:F13">
    <cfRule type="expression" dxfId="33" priority="5">
      <formula>OR($C$13="No",$C$13="N/A")</formula>
    </cfRule>
  </conditionalFormatting>
  <conditionalFormatting sqref="D15:F15">
    <cfRule type="expression" dxfId="32" priority="3">
      <formula>OR($C$15="No",$C$15="N/A")</formula>
    </cfRule>
  </conditionalFormatting>
  <conditionalFormatting sqref="D16:F16">
    <cfRule type="expression" dxfId="31" priority="2">
      <formula>OR($C$16="No",$C$16="N/A")</formula>
    </cfRule>
  </conditionalFormatting>
  <conditionalFormatting sqref="D17:F17">
    <cfRule type="expression" dxfId="30"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K22" sqref="K22"/>
    </sheetView>
  </sheetViews>
  <sheetFormatPr baseColWidth="10" defaultColWidth="11.42578125"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44622</v>
      </c>
      <c r="E7" s="26"/>
      <c r="F7" s="104" t="str">
        <f>"Seleccione una muestra de "&amp;V3&amp;" abogados activos y complete la siguiente tabla"</f>
        <v>Seleccione una muestra de 10 abogados activos y complete la siguiente tabla</v>
      </c>
      <c r="G7" s="105"/>
      <c r="H7" s="33"/>
    </row>
    <row r="8" spans="2:22" x14ac:dyDescent="0.25">
      <c r="B8" s="14"/>
      <c r="D8" s="15"/>
      <c r="E8" s="15"/>
      <c r="F8" s="106"/>
      <c r="G8" s="107"/>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10</v>
      </c>
      <c r="H10" s="16"/>
    </row>
    <row r="11" spans="2:22" x14ac:dyDescent="0.25">
      <c r="B11" s="14"/>
      <c r="C11" s="20" t="s">
        <v>21</v>
      </c>
      <c r="D11" s="78">
        <v>36</v>
      </c>
      <c r="E11" s="6"/>
      <c r="F11" s="20" t="s">
        <v>96</v>
      </c>
      <c r="G11" s="78">
        <v>10</v>
      </c>
      <c r="H11" s="16"/>
    </row>
    <row r="12" spans="2:22" x14ac:dyDescent="0.25">
      <c r="B12" s="14"/>
      <c r="C12" s="20" t="s">
        <v>22</v>
      </c>
      <c r="D12" s="78">
        <v>37</v>
      </c>
      <c r="E12" s="6"/>
      <c r="F12" s="20" t="s">
        <v>97</v>
      </c>
      <c r="G12" s="78">
        <v>10</v>
      </c>
      <c r="H12" s="16"/>
    </row>
    <row r="13" spans="2:22" x14ac:dyDescent="0.25">
      <c r="B13" s="14"/>
      <c r="C13" s="20" t="s">
        <v>26</v>
      </c>
      <c r="D13" s="78">
        <v>37</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2</v>
      </c>
      <c r="E17" s="6"/>
      <c r="F17" s="20" t="s">
        <v>110</v>
      </c>
      <c r="G17" s="78">
        <v>37</v>
      </c>
      <c r="H17" s="16"/>
    </row>
    <row r="18" spans="2:8" x14ac:dyDescent="0.25">
      <c r="B18" s="14"/>
      <c r="C18" s="20" t="s">
        <v>176</v>
      </c>
      <c r="D18" s="78">
        <v>2</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0</v>
      </c>
      <c r="H20" s="16"/>
    </row>
    <row r="21" spans="2:8" x14ac:dyDescent="0.25">
      <c r="B21" s="14"/>
      <c r="C21" s="82" t="s">
        <v>99</v>
      </c>
      <c r="D21" s="83"/>
      <c r="E21" s="84"/>
      <c r="F21" s="86"/>
      <c r="G21" s="86"/>
      <c r="H21" s="85"/>
    </row>
    <row r="22" spans="2:8" x14ac:dyDescent="0.25">
      <c r="B22" s="14"/>
      <c r="C22" s="108" t="s">
        <v>190</v>
      </c>
      <c r="D22" s="109"/>
      <c r="E22" s="109"/>
      <c r="F22" s="109"/>
      <c r="G22" s="110"/>
      <c r="H22" s="16"/>
    </row>
    <row r="23" spans="2:8" x14ac:dyDescent="0.25">
      <c r="B23" s="14"/>
      <c r="C23" s="111"/>
      <c r="D23" s="112"/>
      <c r="E23" s="112"/>
      <c r="F23" s="112"/>
      <c r="G23" s="113"/>
      <c r="H23" s="16"/>
    </row>
    <row r="24" spans="2:8" x14ac:dyDescent="0.25">
      <c r="B24" s="14"/>
      <c r="C24" s="111"/>
      <c r="D24" s="112"/>
      <c r="E24" s="112"/>
      <c r="F24" s="112"/>
      <c r="G24" s="113"/>
      <c r="H24" s="16"/>
    </row>
    <row r="25" spans="2:8" x14ac:dyDescent="0.25">
      <c r="B25" s="14"/>
      <c r="C25" s="114"/>
      <c r="D25" s="115"/>
      <c r="E25" s="115"/>
      <c r="F25" s="115"/>
      <c r="G25" s="116"/>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zoomScale="69" zoomScaleNormal="69" workbookViewId="0">
      <selection activeCell="F28" sqref="F28:H33"/>
    </sheetView>
  </sheetViews>
  <sheetFormatPr baseColWidth="10" defaultColWidth="11.42578125"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10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1" t="s">
        <v>68</v>
      </c>
      <c r="D6" s="121"/>
      <c r="E6" s="121"/>
      <c r="F6" s="121"/>
      <c r="G6" s="121"/>
      <c r="H6" s="121"/>
      <c r="I6" s="33"/>
    </row>
    <row r="7" spans="2:23" x14ac:dyDescent="0.25">
      <c r="B7" s="14"/>
      <c r="C7" s="15"/>
      <c r="D7" s="27"/>
      <c r="E7" s="81" t="s">
        <v>148</v>
      </c>
      <c r="F7" s="27"/>
      <c r="G7" s="15"/>
      <c r="H7" s="15"/>
      <c r="I7" s="16"/>
      <c r="U7" s="1" t="s">
        <v>13</v>
      </c>
    </row>
    <row r="8" spans="2:23" x14ac:dyDescent="0.25">
      <c r="B8" s="14"/>
      <c r="C8" s="23" t="s">
        <v>111</v>
      </c>
      <c r="D8" s="79">
        <v>44628</v>
      </c>
      <c r="E8" s="6"/>
      <c r="F8" s="37" t="s">
        <v>106</v>
      </c>
      <c r="G8" s="37" t="s">
        <v>18</v>
      </c>
      <c r="H8" s="15"/>
      <c r="I8" s="16"/>
      <c r="U8" s="1" t="s">
        <v>14</v>
      </c>
    </row>
    <row r="9" spans="2:23" x14ac:dyDescent="0.25">
      <c r="B9" s="14"/>
      <c r="E9" s="6"/>
      <c r="F9" s="20" t="s">
        <v>27</v>
      </c>
      <c r="G9" s="78">
        <v>32</v>
      </c>
      <c r="H9" s="15"/>
      <c r="I9" s="16"/>
    </row>
    <row r="10" spans="2:23" x14ac:dyDescent="0.25">
      <c r="B10" s="14"/>
      <c r="C10" s="23" t="s">
        <v>151</v>
      </c>
      <c r="D10" s="23" t="s">
        <v>23</v>
      </c>
      <c r="E10" s="6"/>
      <c r="F10" s="20" t="s">
        <v>60</v>
      </c>
      <c r="G10" s="78">
        <v>32</v>
      </c>
      <c r="H10" s="15"/>
      <c r="I10" s="16"/>
    </row>
    <row r="11" spans="2:23" x14ac:dyDescent="0.25">
      <c r="B11" s="14"/>
      <c r="C11" s="20" t="s">
        <v>28</v>
      </c>
      <c r="D11" s="78">
        <v>1767</v>
      </c>
      <c r="E11" s="6"/>
      <c r="F11" s="20" t="s">
        <v>83</v>
      </c>
      <c r="G11" s="78">
        <v>31</v>
      </c>
      <c r="H11" s="15"/>
      <c r="I11" s="16"/>
    </row>
    <row r="12" spans="2:23" x14ac:dyDescent="0.25">
      <c r="B12" s="14"/>
      <c r="C12" s="20" t="s">
        <v>29</v>
      </c>
      <c r="D12" s="78">
        <v>1767</v>
      </c>
      <c r="E12" s="6"/>
      <c r="F12" s="38" t="s">
        <v>158</v>
      </c>
      <c r="I12" s="16"/>
    </row>
    <row r="13" spans="2:23" x14ac:dyDescent="0.25">
      <c r="B13" s="14"/>
      <c r="C13" s="20" t="s">
        <v>81</v>
      </c>
      <c r="D13" s="78">
        <v>0</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1724</v>
      </c>
      <c r="I15" s="16"/>
    </row>
    <row r="16" spans="2:23" x14ac:dyDescent="0.25">
      <c r="B16" s="14"/>
      <c r="C16" s="20" t="s">
        <v>154</v>
      </c>
      <c r="D16" s="78">
        <v>67</v>
      </c>
      <c r="E16" s="6"/>
      <c r="F16" s="20" t="s">
        <v>160</v>
      </c>
      <c r="G16" s="78">
        <v>1710</v>
      </c>
      <c r="H16" s="15"/>
      <c r="I16" s="16"/>
    </row>
    <row r="17" spans="2:9" x14ac:dyDescent="0.25">
      <c r="B17" s="14"/>
      <c r="C17" s="20" t="s">
        <v>155</v>
      </c>
      <c r="D17" s="78">
        <v>67</v>
      </c>
      <c r="E17" s="6"/>
      <c r="F17" s="20" t="s">
        <v>161</v>
      </c>
      <c r="G17" s="78">
        <v>9</v>
      </c>
      <c r="H17" s="15"/>
      <c r="I17" s="16"/>
    </row>
    <row r="18" spans="2:9" x14ac:dyDescent="0.25">
      <c r="B18" s="14"/>
      <c r="C18" s="38" t="s">
        <v>113</v>
      </c>
      <c r="E18" s="6"/>
      <c r="F18" s="20" t="s">
        <v>35</v>
      </c>
      <c r="G18" s="78">
        <v>5</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3329</v>
      </c>
      <c r="E21" s="6"/>
      <c r="F21" s="20" t="s">
        <v>63</v>
      </c>
      <c r="G21" s="78">
        <v>219</v>
      </c>
      <c r="H21" s="78">
        <v>52</v>
      </c>
      <c r="I21" s="16"/>
    </row>
    <row r="22" spans="2:9" ht="15" customHeight="1" x14ac:dyDescent="0.25">
      <c r="B22" s="14"/>
      <c r="C22" s="60" t="s">
        <v>82</v>
      </c>
      <c r="D22" s="78">
        <v>80</v>
      </c>
      <c r="E22" s="6"/>
      <c r="F22" s="20" t="s">
        <v>64</v>
      </c>
      <c r="G22" s="78">
        <v>285</v>
      </c>
      <c r="H22" s="78">
        <v>285</v>
      </c>
      <c r="I22" s="16"/>
    </row>
    <row r="23" spans="2:9" ht="24.75" x14ac:dyDescent="0.25">
      <c r="B23" s="14"/>
      <c r="C23" s="66" t="s">
        <v>157</v>
      </c>
      <c r="D23" s="66"/>
      <c r="E23" s="6"/>
      <c r="F23" s="20" t="s">
        <v>65</v>
      </c>
      <c r="G23" s="78">
        <v>75</v>
      </c>
      <c r="H23" s="78">
        <v>75</v>
      </c>
      <c r="I23" s="16"/>
    </row>
    <row r="24" spans="2:9" x14ac:dyDescent="0.25">
      <c r="B24" s="14"/>
      <c r="C24" s="15"/>
      <c r="E24" s="6"/>
      <c r="F24" s="20" t="s">
        <v>66</v>
      </c>
      <c r="G24" s="78">
        <v>1140</v>
      </c>
      <c r="H24" s="78">
        <v>1140</v>
      </c>
      <c r="I24" s="16"/>
    </row>
    <row r="25" spans="2:9" ht="30" customHeight="1" x14ac:dyDescent="0.25">
      <c r="B25" s="14"/>
      <c r="C25" s="68" t="str">
        <f>"Seleccione "&amp;W3&amp;" procesos teminados en el  segundo semestre de 2021 y llene la siguiente tabla:"</f>
        <v>Seleccione 10 procesos teminados en el  segundo semestre de 2021 y llene la siguiente tabla:</v>
      </c>
      <c r="D25" s="63"/>
      <c r="E25" s="6"/>
      <c r="F25" s="122" t="s">
        <v>162</v>
      </c>
      <c r="G25" s="122"/>
      <c r="H25" s="122"/>
      <c r="I25" s="16"/>
    </row>
    <row r="26" spans="2:9" ht="15.75" thickBot="1" x14ac:dyDescent="0.3">
      <c r="B26" s="14"/>
      <c r="C26" s="64"/>
      <c r="D26" s="65"/>
      <c r="E26" s="6"/>
      <c r="F26" s="61"/>
      <c r="G26" s="15"/>
      <c r="H26" s="15"/>
      <c r="I26" s="16"/>
    </row>
    <row r="27" spans="2:9" x14ac:dyDescent="0.25">
      <c r="B27" s="14"/>
      <c r="C27" s="50" t="s">
        <v>93</v>
      </c>
      <c r="D27" s="50" t="s">
        <v>23</v>
      </c>
      <c r="E27" s="6"/>
      <c r="F27" s="117" t="s">
        <v>92</v>
      </c>
      <c r="G27" s="118"/>
      <c r="H27" s="119"/>
      <c r="I27" s="16"/>
    </row>
    <row r="28" spans="2:9" x14ac:dyDescent="0.25">
      <c r="B28" s="14"/>
      <c r="C28" s="20" t="s">
        <v>85</v>
      </c>
      <c r="D28" s="78">
        <v>10</v>
      </c>
      <c r="E28" s="6"/>
      <c r="F28" s="120" t="s">
        <v>191</v>
      </c>
      <c r="G28" s="120"/>
      <c r="H28" s="120"/>
      <c r="I28" s="16"/>
    </row>
    <row r="29" spans="2:9" x14ac:dyDescent="0.25">
      <c r="B29" s="14"/>
      <c r="C29" s="20" t="s">
        <v>86</v>
      </c>
      <c r="D29" s="78">
        <v>8</v>
      </c>
      <c r="E29" s="6"/>
      <c r="F29" s="120"/>
      <c r="G29" s="120"/>
      <c r="H29" s="120"/>
      <c r="I29" s="16"/>
    </row>
    <row r="30" spans="2:9" x14ac:dyDescent="0.25">
      <c r="B30" s="14"/>
      <c r="C30" s="20" t="s">
        <v>87</v>
      </c>
      <c r="D30" s="78">
        <v>2</v>
      </c>
      <c r="E30" s="6"/>
      <c r="F30" s="120"/>
      <c r="G30" s="120"/>
      <c r="H30" s="120"/>
      <c r="I30" s="16"/>
    </row>
    <row r="31" spans="2:9" x14ac:dyDescent="0.25">
      <c r="B31" s="14"/>
      <c r="C31" s="20" t="s">
        <v>88</v>
      </c>
      <c r="D31" s="78">
        <v>0</v>
      </c>
      <c r="E31" s="6"/>
      <c r="F31" s="120"/>
      <c r="G31" s="120"/>
      <c r="H31" s="120"/>
      <c r="I31" s="16"/>
    </row>
    <row r="32" spans="2:9" x14ac:dyDescent="0.25">
      <c r="B32" s="14"/>
      <c r="C32" s="20" t="s">
        <v>89</v>
      </c>
      <c r="D32" s="78">
        <v>0</v>
      </c>
      <c r="E32" s="6"/>
      <c r="F32" s="120"/>
      <c r="G32" s="120"/>
      <c r="H32" s="120"/>
      <c r="I32" s="16"/>
    </row>
    <row r="33" spans="2:9" x14ac:dyDescent="0.25">
      <c r="B33" s="14"/>
      <c r="C33" s="15"/>
      <c r="E33" s="6"/>
      <c r="F33" s="120"/>
      <c r="G33" s="120"/>
      <c r="H33" s="120"/>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abSelected="1" topLeftCell="A7" workbookViewId="0">
      <selection activeCell="D26" sqref="D26"/>
    </sheetView>
  </sheetViews>
  <sheetFormatPr baseColWidth="10" defaultColWidth="11.42578125"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5</v>
      </c>
    </row>
    <row r="3" spans="2:22" x14ac:dyDescent="0.25">
      <c r="B3" s="14"/>
      <c r="C3" s="15"/>
      <c r="D3" s="15"/>
      <c r="E3" s="15"/>
      <c r="F3" s="15"/>
      <c r="G3" s="15"/>
      <c r="H3" s="16"/>
      <c r="V3" s="28">
        <f>+IF(V2&lt;=20,V2,IF(ROUNDDOWN(V2*10%,0)&lt;20,20,ROUNDDOWN(V2*10%,0)))</f>
        <v>5</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1" t="s">
        <v>177</v>
      </c>
      <c r="D7" s="121"/>
      <c r="E7" s="121"/>
      <c r="F7" s="121"/>
      <c r="G7" s="121"/>
      <c r="H7" s="33"/>
    </row>
    <row r="8" spans="2:22" x14ac:dyDescent="0.25">
      <c r="B8" s="14"/>
      <c r="C8" s="15"/>
      <c r="D8" s="15"/>
      <c r="E8" s="89" t="s">
        <v>148</v>
      </c>
      <c r="H8" s="16"/>
      <c r="T8" s="1" t="s">
        <v>13</v>
      </c>
    </row>
    <row r="9" spans="2:22" ht="15" customHeight="1" x14ac:dyDescent="0.25">
      <c r="B9" s="14"/>
      <c r="C9" s="23" t="s">
        <v>178</v>
      </c>
      <c r="D9" s="23" t="s">
        <v>23</v>
      </c>
      <c r="E9" s="6"/>
      <c r="F9" s="104" t="str">
        <f>"Seleccione una muestra de "&amp;V3&amp;" prejudiciales activos registrados antes de 1 de julio de 2021 y complete la siguiente tabla"</f>
        <v>Seleccione una muestra de 5 prejudiciales activos registrados antes de 1 de julio de 2021 y complete la siguiente tabla</v>
      </c>
      <c r="G9" s="105"/>
      <c r="H9" s="16"/>
      <c r="T9" s="1" t="s">
        <v>14</v>
      </c>
    </row>
    <row r="10" spans="2:22" x14ac:dyDescent="0.25">
      <c r="B10" s="14"/>
      <c r="C10" s="20" t="s">
        <v>54</v>
      </c>
      <c r="D10" s="78">
        <v>73</v>
      </c>
      <c r="E10" s="6"/>
      <c r="F10" s="106"/>
      <c r="G10" s="107"/>
      <c r="H10" s="16"/>
    </row>
    <row r="11" spans="2:22" x14ac:dyDescent="0.25">
      <c r="B11" s="14"/>
      <c r="C11" s="20" t="s">
        <v>55</v>
      </c>
      <c r="D11" s="78">
        <v>73</v>
      </c>
      <c r="E11" s="6"/>
      <c r="F11" s="24" t="s">
        <v>32</v>
      </c>
      <c r="G11" s="24" t="s">
        <v>57</v>
      </c>
      <c r="H11" s="16"/>
    </row>
    <row r="12" spans="2:22" x14ac:dyDescent="0.25">
      <c r="B12" s="14"/>
      <c r="C12" s="20" t="s">
        <v>164</v>
      </c>
      <c r="D12" s="78">
        <v>68</v>
      </c>
      <c r="E12" s="6"/>
      <c r="F12" s="36" t="s">
        <v>58</v>
      </c>
      <c r="G12" s="78">
        <v>11</v>
      </c>
      <c r="H12" s="16"/>
    </row>
    <row r="13" spans="2:22" x14ac:dyDescent="0.25">
      <c r="B13" s="14"/>
      <c r="C13" s="20" t="s">
        <v>181</v>
      </c>
      <c r="D13" s="78">
        <v>4</v>
      </c>
      <c r="E13" s="6"/>
      <c r="F13" s="20" t="s">
        <v>180</v>
      </c>
      <c r="G13" s="78">
        <v>2</v>
      </c>
      <c r="H13" s="16"/>
    </row>
    <row r="14" spans="2:22" x14ac:dyDescent="0.25">
      <c r="B14" s="14"/>
      <c r="C14" s="20" t="s">
        <v>165</v>
      </c>
      <c r="D14" s="78">
        <v>1</v>
      </c>
      <c r="E14" s="6"/>
      <c r="F14"/>
      <c r="G14"/>
      <c r="H14" s="16"/>
    </row>
    <row r="15" spans="2:22" x14ac:dyDescent="0.25">
      <c r="B15" s="14"/>
      <c r="E15" s="6"/>
      <c r="F15"/>
      <c r="G15"/>
      <c r="H15" s="16"/>
    </row>
    <row r="16" spans="2:22" x14ac:dyDescent="0.25">
      <c r="B16" s="14"/>
      <c r="C16" s="23" t="s">
        <v>179</v>
      </c>
      <c r="D16" s="23" t="s">
        <v>23</v>
      </c>
      <c r="E16" s="6"/>
      <c r="F16" s="123" t="s">
        <v>92</v>
      </c>
      <c r="G16" s="123"/>
      <c r="H16" s="16"/>
    </row>
    <row r="17" spans="2:8" x14ac:dyDescent="0.25">
      <c r="B17" s="14"/>
      <c r="C17" s="20" t="s">
        <v>166</v>
      </c>
      <c r="D17" s="78">
        <v>91</v>
      </c>
      <c r="E17" s="6"/>
      <c r="F17" s="120"/>
      <c r="G17" s="120"/>
      <c r="H17" s="16"/>
    </row>
    <row r="18" spans="2:8" x14ac:dyDescent="0.25">
      <c r="B18" s="14"/>
      <c r="C18" s="20" t="s">
        <v>167</v>
      </c>
      <c r="D18" s="78">
        <v>91</v>
      </c>
      <c r="E18" s="6"/>
      <c r="F18" s="120"/>
      <c r="G18" s="120"/>
      <c r="H18" s="16"/>
    </row>
    <row r="19" spans="2:8" x14ac:dyDescent="0.25">
      <c r="B19" s="14"/>
      <c r="C19"/>
      <c r="D19"/>
      <c r="E19" s="6"/>
      <c r="F19" s="120"/>
      <c r="G19" s="120"/>
      <c r="H19" s="16"/>
    </row>
    <row r="20" spans="2:8" x14ac:dyDescent="0.25">
      <c r="B20" s="14"/>
      <c r="C20"/>
      <c r="D20"/>
      <c r="E20" s="6"/>
      <c r="F20" s="120"/>
      <c r="G20" s="120"/>
      <c r="H20" s="16"/>
    </row>
    <row r="21" spans="2:8" x14ac:dyDescent="0.25">
      <c r="B21" s="14"/>
      <c r="E21" s="6"/>
      <c r="F21" s="120"/>
      <c r="G21" s="120"/>
      <c r="H21" s="16"/>
    </row>
    <row r="22" spans="2:8" x14ac:dyDescent="0.25">
      <c r="B22" s="14"/>
      <c r="C22" s="15"/>
      <c r="D22" s="15"/>
      <c r="E22" s="6"/>
      <c r="F22" s="120"/>
      <c r="G22" s="120"/>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G22" sqref="G22"/>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0</v>
      </c>
      <c r="E9" s="6"/>
      <c r="F9" s="20" t="s">
        <v>169</v>
      </c>
      <c r="G9" s="78">
        <v>1</v>
      </c>
      <c r="H9" s="16"/>
    </row>
    <row r="10" spans="2:22" x14ac:dyDescent="0.25">
      <c r="B10" s="14"/>
      <c r="C10" s="20" t="s">
        <v>72</v>
      </c>
      <c r="D10" s="78">
        <v>0</v>
      </c>
      <c r="E10" s="6"/>
      <c r="F10" s="20" t="s">
        <v>90</v>
      </c>
      <c r="G10" s="78">
        <v>1</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x14ac:dyDescent="0.25">
      <c r="B13" s="14"/>
      <c r="C13" s="108"/>
      <c r="D13" s="109"/>
      <c r="E13" s="109"/>
      <c r="F13" s="109"/>
      <c r="G13" s="110"/>
      <c r="H13" s="16"/>
    </row>
    <row r="14" spans="2:22" x14ac:dyDescent="0.25">
      <c r="B14" s="14"/>
      <c r="C14" s="111"/>
      <c r="D14" s="112"/>
      <c r="E14" s="112"/>
      <c r="F14" s="112"/>
      <c r="G14" s="113"/>
      <c r="H14" s="16"/>
    </row>
    <row r="15" spans="2:22" x14ac:dyDescent="0.25">
      <c r="B15" s="14"/>
      <c r="C15" s="111"/>
      <c r="D15" s="112"/>
      <c r="E15" s="112"/>
      <c r="F15" s="112"/>
      <c r="G15" s="113"/>
      <c r="H15" s="16"/>
    </row>
    <row r="16" spans="2:22" x14ac:dyDescent="0.25">
      <c r="B16" s="14"/>
      <c r="C16" s="114"/>
      <c r="D16" s="115"/>
      <c r="E16" s="115"/>
      <c r="F16" s="115"/>
      <c r="G16" s="116"/>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D10" sqref="D10"/>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5</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1" t="s">
        <v>8</v>
      </c>
      <c r="D6" s="121"/>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08"/>
      <c r="G8" s="110"/>
      <c r="H8" s="16"/>
      <c r="T8" s="1" t="s">
        <v>14</v>
      </c>
    </row>
    <row r="9" spans="2:22" x14ac:dyDescent="0.25">
      <c r="B9" s="14"/>
      <c r="C9" s="20" t="s">
        <v>74</v>
      </c>
      <c r="D9" s="78" t="s">
        <v>12</v>
      </c>
      <c r="E9" s="6"/>
      <c r="F9" s="111"/>
      <c r="G9" s="113"/>
      <c r="H9" s="16"/>
    </row>
    <row r="10" spans="2:22" x14ac:dyDescent="0.25">
      <c r="B10" s="14"/>
      <c r="C10" s="20" t="s">
        <v>173</v>
      </c>
      <c r="D10" s="78">
        <v>57</v>
      </c>
      <c r="E10" s="6"/>
      <c r="F10" s="114"/>
      <c r="G10" s="116"/>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workbookViewId="0">
      <selection activeCell="I18" sqref="I18"/>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5" t="s">
        <v>10</v>
      </c>
      <c r="C2" s="125"/>
      <c r="D2" s="125"/>
      <c r="E2" s="125"/>
      <c r="F2" s="125"/>
      <c r="G2" s="125"/>
      <c r="H2" s="46"/>
      <c r="I2" s="46"/>
      <c r="J2" s="46"/>
      <c r="K2" s="46"/>
      <c r="L2" s="46"/>
      <c r="M2" s="47"/>
    </row>
    <row r="3" spans="2:13" ht="18.75" x14ac:dyDescent="0.3">
      <c r="B3" s="125" t="s">
        <v>11</v>
      </c>
      <c r="C3" s="125"/>
      <c r="D3" s="125"/>
      <c r="E3" s="125"/>
      <c r="F3" s="125"/>
      <c r="G3" s="125"/>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4" t="s">
        <v>189</v>
      </c>
      <c r="D5" s="124"/>
      <c r="E5" s="124"/>
      <c r="F5" s="124"/>
      <c r="G5" s="124"/>
      <c r="H5" s="6"/>
      <c r="I5" s="6"/>
      <c r="J5" s="6"/>
    </row>
    <row r="6" spans="2:13" ht="15.75" thickBot="1" x14ac:dyDescent="0.3">
      <c r="B6" t="s">
        <v>171</v>
      </c>
      <c r="C6" s="124" t="s">
        <v>185</v>
      </c>
      <c r="D6" s="124"/>
      <c r="E6" s="124"/>
      <c r="F6" s="124"/>
      <c r="G6" s="124"/>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1</v>
      </c>
      <c r="E9" s="43" t="s">
        <v>46</v>
      </c>
      <c r="F9" s="87">
        <f>+PREJUDICIALES!$D$11</f>
        <v>73</v>
      </c>
    </row>
    <row r="10" spans="2:13" x14ac:dyDescent="0.25">
      <c r="B10" s="43" t="s">
        <v>39</v>
      </c>
      <c r="C10" s="87">
        <f>+ABOGADOS!$D$12+SUM(USUARIOS!I12:I17)</f>
        <v>43</v>
      </c>
      <c r="E10" s="43" t="s">
        <v>44</v>
      </c>
      <c r="F10" s="88">
        <f>IFERROR(PREJUDICIALES!$D$11/PREJUDICIALES!$D$10,"")</f>
        <v>1</v>
      </c>
    </row>
    <row r="11" spans="2:13" x14ac:dyDescent="0.25">
      <c r="B11" s="43" t="s">
        <v>9</v>
      </c>
      <c r="C11" s="87" t="s">
        <v>108</v>
      </c>
      <c r="E11" s="43" t="s">
        <v>47</v>
      </c>
      <c r="F11" s="88">
        <f>IFERROR(PREJUDICIALES!$G$13/PREJUDICIALES!$V$3,"")</f>
        <v>0.4</v>
      </c>
    </row>
    <row r="12" spans="2:13" x14ac:dyDescent="0.25">
      <c r="B12" s="43" t="s">
        <v>40</v>
      </c>
      <c r="C12" s="88">
        <f>IFERROR((ABOGADOS!$G$17+ABOGADOS!$G$18+ABOGADOS!$G$19*0.5)/ABOGADOS!D12,"")</f>
        <v>1</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0</v>
      </c>
    </row>
    <row r="15" spans="2:13" x14ac:dyDescent="0.25">
      <c r="B15" s="43" t="s">
        <v>42</v>
      </c>
      <c r="C15" s="87">
        <f>+JUDICIALES!$D$12</f>
        <v>1767</v>
      </c>
      <c r="E15" s="43" t="s">
        <v>44</v>
      </c>
      <c r="F15" s="88" t="str">
        <f>IFERROR(ARBITRAMENTOS!D10/ARBITRAMENTOS!D9,"")</f>
        <v/>
      </c>
    </row>
    <row r="16" spans="2:13" x14ac:dyDescent="0.25">
      <c r="B16" s="43" t="s">
        <v>44</v>
      </c>
      <c r="C16" s="88">
        <f>IFERROR(JUDICIALES!$D$12/JUDICIALES!$D$11,"")</f>
        <v>1</v>
      </c>
    </row>
    <row r="17" spans="2:6" x14ac:dyDescent="0.25">
      <c r="B17" s="43" t="s">
        <v>50</v>
      </c>
      <c r="C17" s="88">
        <f>IFERROR(JUDICIALES!$G$11/JUDICIALES!$G$10,"")</f>
        <v>0.96875</v>
      </c>
      <c r="E17" t="s">
        <v>73</v>
      </c>
      <c r="F17" s="44" t="str">
        <f>+IF(PAGOS!D9="","Falta  actualizar","")</f>
        <v/>
      </c>
    </row>
    <row r="18" spans="2:6" x14ac:dyDescent="0.25">
      <c r="B18" s="43" t="s">
        <v>43</v>
      </c>
      <c r="C18" s="87">
        <f>IFERROR(C15/ABOGADOS!$D$12,"")</f>
        <v>47.756756756756758</v>
      </c>
      <c r="E18" s="43" t="s">
        <v>48</v>
      </c>
      <c r="F18" s="87">
        <f>+PAGOS!D10</f>
        <v>57</v>
      </c>
    </row>
    <row r="19" spans="2:6" x14ac:dyDescent="0.25">
      <c r="B19" s="43" t="s">
        <v>75</v>
      </c>
      <c r="C19" s="88">
        <f>IFERROR(1-(JUDICIALES!$H$22+JUDICIALES!$H$23+JUDICIALES!$H$24)/(JUDICIALES!$G$22+JUDICIALES!$G$23+JUDICIALES!$G$24),"")</f>
        <v>0</v>
      </c>
      <c r="E19" s="43" t="s">
        <v>49</v>
      </c>
      <c r="F19" s="87" t="str">
        <f>+IF(PAGOS!D9="No","No aplica","si")</f>
        <v>si</v>
      </c>
    </row>
    <row r="21" spans="2:6" ht="15.75" thickBot="1" x14ac:dyDescent="0.3"/>
    <row r="22" spans="2:6" x14ac:dyDescent="0.25">
      <c r="B22" s="2" t="s">
        <v>94</v>
      </c>
      <c r="C22" s="3"/>
      <c r="D22" s="3"/>
      <c r="E22" s="3"/>
      <c r="F22" s="4"/>
    </row>
    <row r="23" spans="2:6" x14ac:dyDescent="0.25">
      <c r="B23" s="108"/>
      <c r="C23" s="109"/>
      <c r="D23" s="109"/>
      <c r="E23" s="109"/>
      <c r="F23" s="110"/>
    </row>
    <row r="24" spans="2:6" x14ac:dyDescent="0.25">
      <c r="B24" s="111"/>
      <c r="C24" s="112"/>
      <c r="D24" s="112"/>
      <c r="E24" s="112"/>
      <c r="F24" s="113"/>
    </row>
    <row r="25" spans="2:6" x14ac:dyDescent="0.25">
      <c r="B25" s="111"/>
      <c r="C25" s="112"/>
      <c r="D25" s="112"/>
      <c r="E25" s="112"/>
      <c r="F25" s="113"/>
    </row>
    <row r="26" spans="2:6" x14ac:dyDescent="0.25">
      <c r="B26" s="114"/>
      <c r="C26" s="115"/>
      <c r="D26" s="115"/>
      <c r="E26" s="115"/>
      <c r="F26" s="116"/>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MINISTERIO DE TRANSPORTE</v>
      </c>
      <c r="B3" s="69" t="str">
        <f>'Resumen General'!C6</f>
        <v>LUZ STELLA CONDE ROMERO</v>
      </c>
      <c r="C3" s="69">
        <f>+ABOGADOS!D11</f>
        <v>36</v>
      </c>
      <c r="D3" s="69">
        <f>+ABOGADOS!D12</f>
        <v>37</v>
      </c>
      <c r="E3" s="69">
        <f>+ABOGADOS!D13</f>
        <v>37</v>
      </c>
      <c r="F3" s="69">
        <f>+ABOGADOS!D14</f>
        <v>0</v>
      </c>
      <c r="G3" s="69">
        <f>+ABOGADOS!D17</f>
        <v>2</v>
      </c>
      <c r="H3" s="69">
        <f>+ABOGADOS!D18</f>
        <v>2</v>
      </c>
      <c r="I3" s="69">
        <f>+ABOGADOS!G10</f>
        <v>10</v>
      </c>
      <c r="J3" s="69">
        <f>+ABOGADOS!G11</f>
        <v>10</v>
      </c>
      <c r="K3" s="69">
        <f>+ABOGADOS!G12</f>
        <v>10</v>
      </c>
      <c r="L3" s="69">
        <f>+ABOGADOS!G17</f>
        <v>37</v>
      </c>
      <c r="M3" s="69">
        <f>+ABOGADOS!G18</f>
        <v>0</v>
      </c>
      <c r="N3" s="69">
        <f>+ABOGADOS!G19</f>
        <v>0</v>
      </c>
      <c r="O3" s="69">
        <f>+ABOGADOS!G21</f>
        <v>0</v>
      </c>
      <c r="P3" s="69">
        <f>+JUDICIALES!D11</f>
        <v>1767</v>
      </c>
      <c r="Q3" s="69">
        <f>+JUDICIALES!D12</f>
        <v>1767</v>
      </c>
      <c r="R3" s="69">
        <f>+JUDICIALES!D13</f>
        <v>0</v>
      </c>
      <c r="S3" s="69">
        <f>+JUDICIALES!D16</f>
        <v>67</v>
      </c>
      <c r="T3" s="69">
        <f>+JUDICIALES!D17</f>
        <v>67</v>
      </c>
      <c r="U3" s="69">
        <f>+JUDICIALES!D21</f>
        <v>3329</v>
      </c>
      <c r="V3" s="69">
        <f>+JUDICIALES!D22</f>
        <v>80</v>
      </c>
      <c r="W3" s="69">
        <f>JUDICIALES!D28</f>
        <v>10</v>
      </c>
      <c r="X3" s="69">
        <f>JUDICIALES!D29</f>
        <v>8</v>
      </c>
      <c r="Y3" s="69">
        <f>JUDICIALES!D30</f>
        <v>2</v>
      </c>
      <c r="Z3" s="69">
        <f>JUDICIALES!D31</f>
        <v>0</v>
      </c>
      <c r="AA3" s="69">
        <f>JUDICIALES!D32</f>
        <v>0</v>
      </c>
      <c r="AB3" s="69">
        <f>+JUDICIALES!G9</f>
        <v>32</v>
      </c>
      <c r="AC3" s="69">
        <f>+JUDICIALES!G10</f>
        <v>32</v>
      </c>
      <c r="AD3" s="69">
        <f>+JUDICIALES!G11</f>
        <v>31</v>
      </c>
      <c r="AE3" s="69">
        <f>+JUDICIALES!G15</f>
        <v>1724</v>
      </c>
      <c r="AF3" s="69">
        <f>+JUDICIALES!G16</f>
        <v>1710</v>
      </c>
      <c r="AG3" s="69">
        <f>+JUDICIALES!G17</f>
        <v>9</v>
      </c>
      <c r="AH3" s="69">
        <f>+JUDICIALES!G18</f>
        <v>5</v>
      </c>
      <c r="AI3" s="69">
        <f>+JUDICIALES!G21</f>
        <v>219</v>
      </c>
      <c r="AJ3" s="69">
        <f>+JUDICIALES!G22</f>
        <v>285</v>
      </c>
      <c r="AK3" s="69">
        <f>+JUDICIALES!G23</f>
        <v>75</v>
      </c>
      <c r="AL3" s="69">
        <f>+JUDICIALES!G24</f>
        <v>1140</v>
      </c>
      <c r="AM3" s="69">
        <f>+JUDICIALES!H21</f>
        <v>52</v>
      </c>
      <c r="AN3" s="69">
        <f>+JUDICIALES!H22</f>
        <v>285</v>
      </c>
      <c r="AO3" s="69">
        <f>+JUDICIALES!H23</f>
        <v>75</v>
      </c>
      <c r="AP3" s="69">
        <f>+JUDICIALES!H24</f>
        <v>1140</v>
      </c>
      <c r="AQ3" s="69">
        <f>+PREJUDICIALES!D10</f>
        <v>73</v>
      </c>
      <c r="AR3" s="69">
        <f>+PREJUDICIALES!D11</f>
        <v>73</v>
      </c>
      <c r="AS3" s="69">
        <f>+PREJUDICIALES!D12</f>
        <v>68</v>
      </c>
      <c r="AT3" s="69">
        <f>+PREJUDICIALES!D13</f>
        <v>4</v>
      </c>
      <c r="AU3" s="69">
        <f>+PREJUDICIALES!D14</f>
        <v>1</v>
      </c>
      <c r="AV3" s="69">
        <f>+PREJUDICIALES!D17</f>
        <v>91</v>
      </c>
      <c r="AW3" s="69">
        <f>+PREJUDICIALES!D18</f>
        <v>91</v>
      </c>
      <c r="AX3" s="69">
        <f>+PREJUDICIALES!G12</f>
        <v>11</v>
      </c>
      <c r="AY3" s="69">
        <f>+PREJUDICIALES!G13</f>
        <v>2</v>
      </c>
      <c r="AZ3" s="69">
        <f>+ARBITRAMENTOS!D9</f>
        <v>0</v>
      </c>
      <c r="BA3" s="69">
        <f>+ARBITRAMENTOS!D10</f>
        <v>0</v>
      </c>
      <c r="BB3" s="69">
        <f>ARBITRAMENTOS!G9</f>
        <v>1</v>
      </c>
      <c r="BC3" s="69">
        <f>ARBITRAMENTOS!G10</f>
        <v>1</v>
      </c>
      <c r="BD3" s="69" t="str">
        <f>+PAGOS!D9</f>
        <v>Si</v>
      </c>
      <c r="BE3" s="69">
        <f>+PAGOS!D10</f>
        <v>57</v>
      </c>
      <c r="BF3" s="70">
        <f>USUARIOS!D9</f>
        <v>44622</v>
      </c>
      <c r="BG3" s="70">
        <f>ABOGADOS!D7</f>
        <v>44622</v>
      </c>
      <c r="BH3" s="70">
        <f>JUDICIALES!D8</f>
        <v>44628</v>
      </c>
      <c r="BI3" s="69" t="str">
        <f>+USUARIOS!C19</f>
        <v>Todos los usuarios se encuentran con capacitación actualizada.</v>
      </c>
      <c r="BJ3" s="69" t="str">
        <f>+ABOGADOS!C22</f>
        <v>El usuario abogado adicional corresponde al Administrador del Sistema, quien conforme la notificacion de los procesos, vincula al Ministerio de Transporte en los procesos que encuentra registrados por otras entidades, para luego asignarlo a los apoderados correspondientes, por muestreo se verificón que los correos de los abogados se encontraran activos; de igual forma se verificó la información de estudios, experiencia, información laboral y capacitación.</v>
      </c>
      <c r="BK3" s="69" t="str">
        <f>+JUDICIALES!F28</f>
        <v xml:space="preserve"> Se encontraron 67 procesos terminados con fecha de actuación en el segundo semestre de 2021  (01/07/2021 - 31/12/2021)</v>
      </c>
      <c r="BL3" s="69">
        <f>+PREJUDICIALES!F17</f>
        <v>0</v>
      </c>
      <c r="BM3" s="69">
        <f>+ARBITRAMENTOS!C13</f>
        <v>0</v>
      </c>
      <c r="BN3" s="69">
        <f>+PAGOS!F8</f>
        <v>0</v>
      </c>
      <c r="BO3" s="69">
        <f>'Resumen General'!B23</f>
        <v>0</v>
      </c>
    </row>
    <row r="12" spans="1:67" x14ac:dyDescent="0.25">
      <c r="A12" s="69" t="s">
        <v>37</v>
      </c>
      <c r="B12" s="69" t="s">
        <v>15</v>
      </c>
      <c r="C12" s="72" t="s">
        <v>16</v>
      </c>
      <c r="D12" s="72" t="s">
        <v>6</v>
      </c>
      <c r="E12" s="72" t="s">
        <v>7</v>
      </c>
      <c r="F12" s="72" t="s">
        <v>17</v>
      </c>
      <c r="G12" s="72" t="s">
        <v>79</v>
      </c>
    </row>
    <row r="13" spans="1:67" x14ac:dyDescent="0.25">
      <c r="A13" s="69" t="str">
        <f t="shared" ref="A13:A18" si="0">$A$3</f>
        <v>MINISTERIO DE TRANSPORTE</v>
      </c>
      <c r="B13" s="69" t="s">
        <v>0</v>
      </c>
      <c r="C13" s="69" t="str">
        <f>USUARIOS!C12</f>
        <v>Si</v>
      </c>
      <c r="D13" s="71">
        <f>USUARIOS!D12</f>
        <v>43732</v>
      </c>
      <c r="E13" s="69" t="str">
        <f>USUARIOS!E12</f>
        <v>CESAR AUGUSTO AMORTEGUI FUENTES</v>
      </c>
      <c r="F13" s="71">
        <f>USUARIOS!F12</f>
        <v>44133</v>
      </c>
      <c r="G13" s="69" t="str">
        <f>USUARIOS!G12</f>
        <v/>
      </c>
    </row>
    <row r="14" spans="1:67" x14ac:dyDescent="0.25">
      <c r="A14" s="69" t="str">
        <f t="shared" si="0"/>
        <v>MINISTERIO DE TRANSPORTE</v>
      </c>
      <c r="B14" s="69" t="s">
        <v>1</v>
      </c>
      <c r="C14" s="69" t="str">
        <f>USUARIOS!C13</f>
        <v>Si</v>
      </c>
      <c r="D14" s="71">
        <f>USUARIOS!D13</f>
        <v>44532</v>
      </c>
      <c r="E14" s="69" t="str">
        <f>USUARIOS!E13</f>
        <v>MARIA DEL PILAR URIBE PONTON</v>
      </c>
      <c r="F14" s="71">
        <f>USUARIOS!F13</f>
        <v>44536</v>
      </c>
      <c r="G14" s="69" t="str">
        <f>USUARIOS!G13</f>
        <v/>
      </c>
    </row>
    <row r="15" spans="1:67" x14ac:dyDescent="0.25">
      <c r="A15" s="69" t="str">
        <f t="shared" si="0"/>
        <v>MINISTERIO DE TRANSPORTE</v>
      </c>
      <c r="B15" s="69" t="s">
        <v>2</v>
      </c>
      <c r="C15" s="69" t="str">
        <f>USUARIOS!C14</f>
        <v>Si</v>
      </c>
      <c r="D15" s="71">
        <f>USUARIOS!D14</f>
        <v>43732</v>
      </c>
      <c r="E15" s="69" t="str">
        <f>USUARIOS!E14</f>
        <v>HUMBERTO CORREA FLOREZ</v>
      </c>
      <c r="F15" s="71">
        <f>USUARIOS!F14</f>
        <v>44330</v>
      </c>
      <c r="G15" s="69" t="str">
        <f>USUARIOS!G14</f>
        <v/>
      </c>
    </row>
    <row r="16" spans="1:67" x14ac:dyDescent="0.25">
      <c r="A16" s="69" t="str">
        <f t="shared" si="0"/>
        <v>MINISTERIO DE TRANSPORTE</v>
      </c>
      <c r="B16" s="69" t="s">
        <v>3</v>
      </c>
      <c r="C16" s="69" t="str">
        <f>USUARIOS!C15</f>
        <v>Si</v>
      </c>
      <c r="D16" s="71">
        <f>USUARIOS!D15</f>
        <v>42321</v>
      </c>
      <c r="E16" s="69" t="str">
        <f>USUARIOS!E15</f>
        <v>LUZ STELLA CONDE ROMERO</v>
      </c>
      <c r="F16" s="71">
        <f>USUARIOS!F15</f>
        <v>44614</v>
      </c>
      <c r="G16" s="69" t="str">
        <f>USUARIOS!G15</f>
        <v/>
      </c>
    </row>
    <row r="17" spans="1:7" x14ac:dyDescent="0.25">
      <c r="A17" s="69" t="str">
        <f t="shared" si="0"/>
        <v>MINISTERIO DE TRANSPORTE</v>
      </c>
      <c r="B17" s="69" t="s">
        <v>4</v>
      </c>
      <c r="C17" s="69" t="str">
        <f>USUARIOS!C16</f>
        <v>Si</v>
      </c>
      <c r="D17" s="71">
        <f>USUARIOS!D16</f>
        <v>43840</v>
      </c>
      <c r="E17" s="69" t="str">
        <f>USUARIOS!E16</f>
        <v>IVONNE MARITZA NOVOA GUZMAN</v>
      </c>
      <c r="F17" s="71">
        <f>USUARIOS!F16</f>
        <v>44404</v>
      </c>
      <c r="G17" s="69" t="str">
        <f>USUARIOS!G16</f>
        <v/>
      </c>
    </row>
    <row r="18" spans="1:7" x14ac:dyDescent="0.25">
      <c r="A18" s="69" t="str">
        <f t="shared" si="0"/>
        <v>MINISTERIO DE TRANSPORTE</v>
      </c>
      <c r="B18" s="69" t="s">
        <v>5</v>
      </c>
      <c r="C18" s="69" t="str">
        <f>USUARIOS!C17</f>
        <v>Si</v>
      </c>
      <c r="D18" s="71">
        <f>USUARIOS!D17</f>
        <v>43732</v>
      </c>
      <c r="E18" s="69" t="str">
        <f>USUARIOS!E17</f>
        <v>DIEGO FERNANDO JIMENEZ TORRES</v>
      </c>
      <c r="F18" s="71">
        <f>USUARIOS!F17</f>
        <v>44140</v>
      </c>
      <c r="G18" s="69" t="str">
        <f>USUARIOS!G17</f>
        <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0B1EF4BFC055347BBCE3DC0CE5238A1" ma:contentTypeVersion="11" ma:contentTypeDescription="Crear nuevo documento." ma:contentTypeScope="" ma:versionID="26b741c53e5973ca7d249b88666981d4">
  <xsd:schema xmlns:xsd="http://www.w3.org/2001/XMLSchema" xmlns:xs="http://www.w3.org/2001/XMLSchema" xmlns:p="http://schemas.microsoft.com/office/2006/metadata/properties" xmlns:ns3="65e98efb-ebb3-4727-965e-89670871dcac" xmlns:ns4="b3ce395b-06c7-48cf-a52c-ae1bf6d1df19" targetNamespace="http://schemas.microsoft.com/office/2006/metadata/properties" ma:root="true" ma:fieldsID="cfcbe17da140980ddb3e40262ba9cf00" ns3:_="" ns4:_="">
    <xsd:import namespace="65e98efb-ebb3-4727-965e-89670871dcac"/>
    <xsd:import namespace="b3ce395b-06c7-48cf-a52c-ae1bf6d1df1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e98efb-ebb3-4727-965e-89670871dca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ce395b-06c7-48cf-a52c-ae1bf6d1df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1D68D-5EB2-48BF-8D40-FCE1CEA78094}">
  <ds:schemaRefs>
    <ds:schemaRef ds:uri="http://schemas.microsoft.com/sharepoint/v3/contenttype/forms"/>
  </ds:schemaRefs>
</ds:datastoreItem>
</file>

<file path=customXml/itemProps2.xml><?xml version="1.0" encoding="utf-8"?>
<ds:datastoreItem xmlns:ds="http://schemas.openxmlformats.org/officeDocument/2006/customXml" ds:itemID="{8BF969CF-2641-464C-810C-06FE86F1F122}">
  <ds:schemaRefs>
    <ds:schemaRef ds:uri="http://schemas.openxmlformats.org/package/2006/metadata/core-properties"/>
    <ds:schemaRef ds:uri="http://schemas.microsoft.com/office/2006/documentManagement/types"/>
    <ds:schemaRef ds:uri="http://purl.org/dc/elements/1.1/"/>
    <ds:schemaRef ds:uri="http://purl.org/dc/dcmitype/"/>
    <ds:schemaRef ds:uri="b3ce395b-06c7-48cf-a52c-ae1bf6d1df19"/>
    <ds:schemaRef ds:uri="http://www.w3.org/XML/1998/namespace"/>
    <ds:schemaRef ds:uri="http://schemas.microsoft.com/office/2006/metadata/properties"/>
    <ds:schemaRef ds:uri="http://schemas.microsoft.com/office/infopath/2007/PartnerControls"/>
    <ds:schemaRef ds:uri="65e98efb-ebb3-4727-965e-89670871dcac"/>
    <ds:schemaRef ds:uri="http://purl.org/dc/terms/"/>
  </ds:schemaRefs>
</ds:datastoreItem>
</file>

<file path=customXml/itemProps3.xml><?xml version="1.0" encoding="utf-8"?>
<ds:datastoreItem xmlns:ds="http://schemas.openxmlformats.org/officeDocument/2006/customXml" ds:itemID="{BE92A181-372D-40F3-A098-17B48B92B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e98efb-ebb3-4727-965e-89670871dcac"/>
    <ds:schemaRef ds:uri="b3ce395b-06c7-48cf-a52c-ae1bf6d1d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Juan Carlos Reatiga Madrid</cp:lastModifiedBy>
  <dcterms:created xsi:type="dcterms:W3CDTF">2020-06-25T21:16:25Z</dcterms:created>
  <dcterms:modified xsi:type="dcterms:W3CDTF">2022-03-09T14:49:45Z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0x010100F0B1EF4BFC055347BBCE3DC0CE5238A1</vt:lpwstr>
  </property>
</Properties>
</file>